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1850" windowHeight="6150" firstSheet="2" activeTab="2"/>
  </bookViews>
  <sheets>
    <sheet name="Orig - Assign $45 mill" sheetId="1" state="hidden" r:id="rId1"/>
    <sheet name="oper costs" sheetId="2" state="hidden" r:id="rId2"/>
    <sheet name="August 08 Transp Comm" sheetId="3" r:id="rId3"/>
    <sheet name="64590" sheetId="4" r:id="rId4"/>
    <sheet name="63951 = IGH Transit Center" sheetId="5" r:id="rId5"/>
    <sheet name="calc extra RTC need for 62314" sheetId="6" r:id="rId6"/>
  </sheets>
  <definedNames>
    <definedName name="NvsEndTime">39520.3796296296</definedName>
    <definedName name="_xlnm.Print_Area" localSheetId="2">'August 08 Transp Comm'!$A$1:$X$157</definedName>
    <definedName name="_xlnm.Print_Area" localSheetId="1">'oper costs'!$A$1:$R$44</definedName>
    <definedName name="_xlnm.Print_Area" localSheetId="0">'Orig - Assign $45 mill'!$A$1:$R$95</definedName>
    <definedName name="_xlnm.Print_Titles" localSheetId="2">'August 08 Transp Comm'!$1:$9</definedName>
  </definedNames>
  <calcPr fullCalcOnLoad="1"/>
</workbook>
</file>

<file path=xl/comments1.xml><?xml version="1.0" encoding="utf-8"?>
<comments xmlns="http://schemas.openxmlformats.org/spreadsheetml/2006/main">
  <authors>
    <author>Pogatckj</author>
  </authors>
  <commentList>
    <comment ref="K43" authorId="0">
      <text>
        <r>
          <rPr>
            <b/>
            <sz val="8"/>
            <rFont val="Tahoma"/>
            <family val="0"/>
          </rPr>
          <t>Pogatckj:</t>
        </r>
        <r>
          <rPr>
            <sz val="8"/>
            <rFont val="Tahoma"/>
            <family val="0"/>
          </rPr>
          <t xml:space="preserve">
Authorized</t>
        </r>
      </text>
    </comment>
    <comment ref="C24" authorId="0">
      <text>
        <r>
          <rPr>
            <b/>
            <sz val="8"/>
            <rFont val="Tahoma"/>
            <family val="0"/>
          </rPr>
          <t>Pogatckj:</t>
        </r>
        <r>
          <rPr>
            <sz val="8"/>
            <rFont val="Tahoma"/>
            <family val="0"/>
          </rPr>
          <t xml:space="preserve">
Fed $ 2001-5307
MN-03-0074
</t>
        </r>
      </text>
    </comment>
    <comment ref="J32" authorId="0">
      <text>
        <r>
          <rPr>
            <b/>
            <sz val="8"/>
            <rFont val="Tahoma"/>
            <family val="0"/>
          </rPr>
          <t>Pogatckj:</t>
        </r>
        <r>
          <rPr>
            <sz val="8"/>
            <rFont val="Tahoma"/>
            <family val="0"/>
          </rPr>
          <t xml:space="preserve">
MN-90-70-13
</t>
        </r>
      </text>
    </comment>
  </commentList>
</comments>
</file>

<file path=xl/comments3.xml><?xml version="1.0" encoding="utf-8"?>
<comments xmlns="http://schemas.openxmlformats.org/spreadsheetml/2006/main">
  <authors>
    <author>kp</author>
  </authors>
  <commentList>
    <comment ref="W114" authorId="0">
      <text>
        <r>
          <rPr>
            <b/>
            <sz val="8"/>
            <rFont val="Tahoma"/>
            <family val="0"/>
          </rPr>
          <t>kp:</t>
        </r>
        <r>
          <rPr>
            <sz val="8"/>
            <rFont val="Tahoma"/>
            <family val="0"/>
          </rPr>
          <t xml:space="preserve">
through feb support facil impr amendment.</t>
        </r>
      </text>
    </comment>
    <comment ref="X114" authorId="0">
      <text>
        <r>
          <rPr>
            <b/>
            <sz val="8"/>
            <rFont val="Tahoma"/>
            <family val="0"/>
          </rPr>
          <t>kp:</t>
        </r>
        <r>
          <rPr>
            <sz val="8"/>
            <rFont val="Tahoma"/>
            <family val="0"/>
          </rPr>
          <t xml:space="preserve">
through feb support facil impr amendment.</t>
        </r>
      </text>
    </comment>
    <comment ref="W11" authorId="0">
      <text>
        <r>
          <rPr>
            <b/>
            <sz val="8"/>
            <rFont val="Tahoma"/>
            <family val="0"/>
          </rPr>
          <t>kp:</t>
        </r>
        <r>
          <rPr>
            <sz val="8"/>
            <rFont val="Tahoma"/>
            <family val="0"/>
          </rPr>
          <t xml:space="preserve">
through July amendment.</t>
        </r>
      </text>
    </comment>
    <comment ref="X11" authorId="0">
      <text>
        <r>
          <rPr>
            <b/>
            <sz val="8"/>
            <rFont val="Tahoma"/>
            <family val="0"/>
          </rPr>
          <t>kp:</t>
        </r>
        <r>
          <rPr>
            <sz val="8"/>
            <rFont val="Tahoma"/>
            <family val="0"/>
          </rPr>
          <t xml:space="preserve">
through July amendment.</t>
        </r>
      </text>
    </comment>
    <comment ref="M28" authorId="0">
      <text>
        <r>
          <rPr>
            <b/>
            <sz val="8"/>
            <rFont val="Tahoma"/>
            <family val="0"/>
          </rPr>
          <t>kp:</t>
        </r>
        <r>
          <rPr>
            <sz val="8"/>
            <rFont val="Tahoma"/>
            <family val="0"/>
          </rPr>
          <t xml:space="preserve">
funds include RCRRA, HCRRA, and CTIB funding</t>
        </r>
      </text>
    </comment>
  </commentList>
</comments>
</file>

<file path=xl/sharedStrings.xml><?xml version="1.0" encoding="utf-8"?>
<sst xmlns="http://schemas.openxmlformats.org/spreadsheetml/2006/main" count="869" uniqueCount="695">
  <si>
    <t>Metro Transit Capital Budget Amendment</t>
  </si>
  <si>
    <t>ATTACHMENT 1</t>
  </si>
  <si>
    <t>Per Rich Rovang Worksheet</t>
  </si>
  <si>
    <t>Authorized</t>
  </si>
  <si>
    <t>Change</t>
  </si>
  <si>
    <t>Amended</t>
  </si>
  <si>
    <t>Additional</t>
  </si>
  <si>
    <t>Future New</t>
  </si>
  <si>
    <t>Total Auth</t>
  </si>
  <si>
    <t>Category</t>
  </si>
  <si>
    <t>Federal</t>
  </si>
  <si>
    <t>Total</t>
  </si>
  <si>
    <t>Local</t>
  </si>
  <si>
    <t>Future Costs</t>
  </si>
  <si>
    <t>TAB Funds</t>
  </si>
  <si>
    <t>Title 3 Funds</t>
  </si>
  <si>
    <t>Spending</t>
  </si>
  <si>
    <t>TOTAL - A)  INCREASE PROJECT AUTHORIZATIONS</t>
  </si>
  <si>
    <t>FLEET</t>
  </si>
  <si>
    <t>Subtotal Fleet</t>
  </si>
  <si>
    <t>SUPPORT FACILITIES</t>
  </si>
  <si>
    <t>Subtotal Support Facilities</t>
  </si>
  <si>
    <t>PUBLIC FACILITIES</t>
  </si>
  <si>
    <t>Subtotal Public Facilities</t>
  </si>
  <si>
    <t>COMPUTERIZATION</t>
  </si>
  <si>
    <t>Subtotal Computerization</t>
  </si>
  <si>
    <t>OTHER</t>
  </si>
  <si>
    <t>Subtotal Other</t>
  </si>
  <si>
    <t>State</t>
  </si>
  <si>
    <t>A)  New Projects or Increased Funding</t>
  </si>
  <si>
    <t>2001 Auth</t>
  </si>
  <si>
    <t>Metro Transit - Bus</t>
  </si>
  <si>
    <t>*</t>
  </si>
  <si>
    <t>Ending Project</t>
  </si>
  <si>
    <t>B)  Transfer Funds</t>
  </si>
  <si>
    <t>C)  Reallocate Funds Between Existing Projects</t>
  </si>
  <si>
    <t>TOTAL - B)  TRANSFER FUNDS</t>
  </si>
  <si>
    <t>TOTAL - A)+B)+C) -- ALL NEW, TRANSFER, REALLOCATED</t>
  </si>
  <si>
    <t>TOTAL - C)  REALLOCATE FUNDS</t>
  </si>
  <si>
    <t>local %</t>
  </si>
  <si>
    <t>Qtr 2, 2001</t>
  </si>
  <si>
    <t>Transportation Committee, June 25, 2001</t>
  </si>
  <si>
    <t>$ to MnDot to construct ramp</t>
  </si>
  <si>
    <t>----</t>
  </si>
  <si>
    <t>Midlife Overhauls</t>
  </si>
  <si>
    <t>Woodbury Additional Buses</t>
  </si>
  <si>
    <t>Metro Transit Police Building Purchase</t>
  </si>
  <si>
    <t>Bus Fare Collection System</t>
  </si>
  <si>
    <t>Non-bus vehicles / other capital equipment</t>
  </si>
  <si>
    <t>I-35W &amp; 95th ave park/ride</t>
  </si>
  <si>
    <t>Maplewood Mall transit hub</t>
  </si>
  <si>
    <t>Rice Street transit hub</t>
  </si>
  <si>
    <t>Sunray Transit Hub</t>
  </si>
  <si>
    <t>ADA Compliance</t>
  </si>
  <si>
    <t>Public Facilities Initiatives</t>
  </si>
  <si>
    <t>800 MHz Radios / AVL</t>
  </si>
  <si>
    <t>Computer Systems  ?????????????</t>
  </si>
  <si>
    <t>HRIS (Human Resource System)</t>
  </si>
  <si>
    <t>Computer Equipment</t>
  </si>
  <si>
    <t>Major repairs / rehab - Hwd Metal Walls</t>
  </si>
  <si>
    <t>Major repairs / rehab - OHB Roof</t>
  </si>
  <si>
    <t>Woodbury Park/Ride lot acquisition</t>
  </si>
  <si>
    <t>Major Improvemens to Facilities 2002</t>
  </si>
  <si>
    <t>Heywood Secondary Heat Source</t>
  </si>
  <si>
    <t>Other Capital Equip 2001 / Vehicles 2002</t>
  </si>
  <si>
    <t>Purchase 51 40-ft buses Spring 2001</t>
  </si>
  <si>
    <t>Reserve for 29 40-ft buses Fall 2001</t>
  </si>
  <si>
    <t>2001 Tire Lease</t>
  </si>
  <si>
    <t>Engine Purchase/Rebuild</t>
  </si>
  <si>
    <t>Transmission Purchase/Rebuild</t>
  </si>
  <si>
    <t>Lift Purchase/Rebuild</t>
  </si>
  <si>
    <t>Foley Park-Ride Lot/Ramp  (confirm $ amt)</t>
  </si>
  <si>
    <t>Purchase 80 - 40ft buses, 2002</t>
  </si>
  <si>
    <t>Alternative Fuel Buses</t>
  </si>
  <si>
    <t>Garages - Major Repairs/Rehab</t>
  </si>
  <si>
    <t>Uptown Transit Hub</t>
  </si>
  <si>
    <t>Commuter Coach - Capitalized Lease</t>
  </si>
  <si>
    <t>new</t>
  </si>
  <si>
    <t>Maplewood Mall P/R &amp; Transit Hub</t>
  </si>
  <si>
    <t>Operating</t>
  </si>
  <si>
    <t>Computer Systems</t>
  </si>
  <si>
    <t>Major repairs / rehab - FTH Metal Walls</t>
  </si>
  <si>
    <t>I-35W No. and 95th Ave Park/Ride</t>
  </si>
  <si>
    <t>Est Annual</t>
  </si>
  <si>
    <t>Oper Exp</t>
  </si>
  <si>
    <t>???</t>
  </si>
  <si>
    <t>Proposed Projects Receiving New Local Funds from the $45 Million Authorization</t>
  </si>
  <si>
    <t>Associated Operating Costs</t>
  </si>
  <si>
    <t>1)  $40k snowplow expense, $10k electric, utilities, lawn maintenance</t>
  </si>
  <si>
    <t>2)  $20k snowplow expense, $5k electric, utilities, lawn maintenance (Per Gary Decurtins)</t>
  </si>
  <si>
    <t>3)  $20k snowplow expense, $5k electric, utilities, lawn maintenance (Per Gary Decurtins)</t>
  </si>
  <si>
    <t>two new technicians at $53k each (includes benefits)</t>
  </si>
  <si>
    <t>5)  Per Gary Neighberg, current maintenance staff should be able to handle this system. The most would be</t>
  </si>
  <si>
    <t>4)  $25k snowplow expense, $10k electric, utilities, lawn maintenance (Per Gary Decurtins)</t>
  </si>
  <si>
    <t>AMENDED</t>
  </si>
  <si>
    <t>Other</t>
  </si>
  <si>
    <t>Regional</t>
  </si>
  <si>
    <t>Original Adopted</t>
  </si>
  <si>
    <t>CURRENTLY AUTHORIZED</t>
  </si>
  <si>
    <t>Budget</t>
  </si>
  <si>
    <t>Multi-Year</t>
  </si>
  <si>
    <t>Authorization</t>
  </si>
  <si>
    <t>After Prior Amendments</t>
  </si>
  <si>
    <t>After This Amendment</t>
  </si>
  <si>
    <t>PROPOSED CHANGE</t>
  </si>
  <si>
    <t>REALLOCATION OF EXISTING FUNDS</t>
  </si>
  <si>
    <t>Section Subtotal</t>
  </si>
  <si>
    <t>2008 Capital</t>
  </si>
  <si>
    <t>I am adding this to the capital amendment folder.</t>
  </si>
  <si>
    <t>Kevin and Steve&gt;&gt;Decide what needs to get done and what needs to get amended.  Then we will discuss and incorporate into the capital amendment.</t>
  </si>
  <si>
    <t>Ed</t>
  </si>
  <si>
    <r>
      <t>From:</t>
    </r>
    <r>
      <rPr>
        <sz val="10"/>
        <rFont val="Tahoma"/>
        <family val="2"/>
      </rPr>
      <t xml:space="preserve"> Pogatchnik, Kevin</t>
    </r>
  </si>
  <si>
    <r>
      <t>Sent:</t>
    </r>
    <r>
      <rPr>
        <sz val="10"/>
        <rFont val="Tahoma"/>
        <family val="2"/>
      </rPr>
      <t xml:space="preserve"> Friday, April 25, 2008 7:38 AM</t>
    </r>
  </si>
  <si>
    <r>
      <t>To:</t>
    </r>
    <r>
      <rPr>
        <sz val="10"/>
        <rFont val="Tahoma"/>
        <family val="2"/>
      </rPr>
      <t xml:space="preserve"> Honigman, Steve</t>
    </r>
  </si>
  <si>
    <r>
      <t>Cc:</t>
    </r>
    <r>
      <rPr>
        <sz val="10"/>
        <rFont val="Tahoma"/>
        <family val="2"/>
      </rPr>
      <t xml:space="preserve"> Schantzen, Nancy; Petrie, Edwin; Knutson, Arin</t>
    </r>
  </si>
  <si>
    <r>
      <t>Subject:</t>
    </r>
    <r>
      <rPr>
        <sz val="10"/>
        <rFont val="Tahoma"/>
        <family val="2"/>
      </rPr>
      <t xml:space="preserve"> RE: $68,140 for Project 64590 in Grant MN-90-X238</t>
    </r>
  </si>
  <si>
    <r>
      <t>If it’s better to move authority than to change a NOGA or move actual charges, we can include the movement of budget authority in the next amendment. The next Council amendment date is scheduled for July 9</t>
    </r>
    <r>
      <rPr>
        <vertAlign val="superscript"/>
        <sz val="10"/>
        <color indexed="18"/>
        <rFont val="Arial"/>
        <family val="2"/>
      </rPr>
      <t>th</t>
    </r>
    <r>
      <rPr>
        <sz val="10"/>
        <color indexed="18"/>
        <rFont val="Arial"/>
        <family val="2"/>
      </rPr>
      <t xml:space="preserve"> but I hear it may move up two weeks.  We just need to decide.</t>
    </r>
  </si>
  <si>
    <r>
      <t>From:</t>
    </r>
    <r>
      <rPr>
        <sz val="10"/>
        <rFont val="Tahoma"/>
        <family val="2"/>
      </rPr>
      <t xml:space="preserve"> Honigman, Steve</t>
    </r>
  </si>
  <si>
    <r>
      <t>Sent:</t>
    </r>
    <r>
      <rPr>
        <sz val="10"/>
        <rFont val="Tahoma"/>
        <family val="2"/>
      </rPr>
      <t xml:space="preserve"> Thursday, April 24, 2008 8:22 AM</t>
    </r>
  </si>
  <si>
    <r>
      <t>To:</t>
    </r>
    <r>
      <rPr>
        <sz val="10"/>
        <rFont val="Tahoma"/>
        <family val="2"/>
      </rPr>
      <t xml:space="preserve"> Knutson, Arin; Stensland, Susan; Petrie, Edwin</t>
    </r>
  </si>
  <si>
    <r>
      <t>Cc:</t>
    </r>
    <r>
      <rPr>
        <sz val="10"/>
        <rFont val="Tahoma"/>
        <family val="2"/>
      </rPr>
      <t xml:space="preserve"> Pogatchnik, Kevin; Schantzen, Nancy</t>
    </r>
  </si>
  <si>
    <t>To All</t>
  </si>
  <si>
    <t>See previous Emails below</t>
  </si>
  <si>
    <t>We are continuing to get payment requests from Bill for project 64590 in fund 860.  The only capital budget authorization for 64590 is in fund 844 for $227,000.  There is a capital budget authorization of $68,140 in project 64690.  As of today, project 64590 in fund 860 has expenditures of $10,909 charged, resulting in a deficit.</t>
  </si>
  <si>
    <t>Something needs to be done so that Bill can use the $68,140 that he thinks he has in project 64590 in fund 860.</t>
  </si>
  <si>
    <t>Thanks</t>
  </si>
  <si>
    <t>Steve</t>
  </si>
  <si>
    <r>
      <t>From:</t>
    </r>
    <r>
      <rPr>
        <sz val="10"/>
        <rFont val="Tahoma"/>
        <family val="2"/>
      </rPr>
      <t xml:space="preserve"> Knutson, Arin</t>
    </r>
  </si>
  <si>
    <r>
      <t>Sent:</t>
    </r>
    <r>
      <rPr>
        <sz val="10"/>
        <rFont val="Tahoma"/>
        <family val="2"/>
      </rPr>
      <t xml:space="preserve"> Wednesday, April 02, 2008 3:51 PM</t>
    </r>
  </si>
  <si>
    <r>
      <t>Cc:</t>
    </r>
    <r>
      <rPr>
        <sz val="10"/>
        <rFont val="Tahoma"/>
        <family val="2"/>
      </rPr>
      <t xml:space="preserve"> Pogatchnik, Kevin</t>
    </r>
  </si>
  <si>
    <t xml:space="preserve">Steve, </t>
  </si>
  <si>
    <t>When I look on the intranet at the Capital Program &amp; Budget Amendment dated 9/12/07 I do not see the movement of $68,140 into project #64690. Is that because we don’t need Council approval for number assignment? I do have a spreadsheet where 8xxxx numbers are assigned to 6xxxx numbers – looks like that is in the H drive under Finance? (I cannot access it). That spreadsheet does show the $68,140 being moved to #64690. I am assuming that is what you are referencing?</t>
  </si>
  <si>
    <t>When project #64590 / MN-90-X238 was initially set-up it had $218,140. Then, we did a NOGA revision and moved $150,000 to project #64703 (Transit Line Go-To Card Applications), which left $68,140 left in #64590/MN-90-X238. So, did the authorization not match from the beginning? Is the authorization for project #64703 okay?</t>
  </si>
  <si>
    <t xml:space="preserve">It is possible that the wrong project number was assigned in the NOGA. How do you want to fix this? With a revision to the NOGA from project number 64590 to 64690? </t>
  </si>
  <si>
    <t xml:space="preserve">Is it your understanding that we are moving to one main project number for Bill Gustafson – so he will not have both 64590 and 64690 any longer? </t>
  </si>
  <si>
    <t>Arin Knutson</t>
  </si>
  <si>
    <t>Grants Specialist</t>
  </si>
  <si>
    <r>
      <t>Sent:</t>
    </r>
    <r>
      <rPr>
        <sz val="10"/>
        <rFont val="Tahoma"/>
        <family val="2"/>
      </rPr>
      <t xml:space="preserve"> Tuesday, April 01, 2008 12:28 PM</t>
    </r>
  </si>
  <si>
    <r>
      <t>To:</t>
    </r>
    <r>
      <rPr>
        <sz val="10"/>
        <rFont val="Tahoma"/>
        <family val="2"/>
      </rPr>
      <t xml:space="preserve"> Knutson, Arin</t>
    </r>
  </si>
  <si>
    <r>
      <t>Subject:</t>
    </r>
    <r>
      <rPr>
        <sz val="10"/>
        <rFont val="Tahoma"/>
        <family val="2"/>
      </rPr>
      <t xml:space="preserve"> $68,140 for Project 64590 in Grant MN-90-X238</t>
    </r>
  </si>
  <si>
    <t>Arin: I’m following up my Email from yesterday:</t>
  </si>
  <si>
    <r>
      <t>I’m looking for the budget authorization for the $68,140 that is shown in the NOGA for grant MN-90-X238--project 64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90.  The 2007 CIP authorized this amount for 64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>90.  The total authorization for 64590 is $227,000 which appears to be in MN-90-X215.  Could there have been a typo in the NOGA for MN-90-X238?</t>
    </r>
  </si>
  <si>
    <t>%,FACCOUNT,TCW_ACCT_NODE_1,N0006,N0050,N0052,N0053,N0054,N0055,N0570,N0575,N0590,N0591,N0593,N0594,N0595,N0597</t>
  </si>
  <si>
    <t>%,AFT,FPROJECT_ID</t>
  </si>
  <si>
    <t>%,AFT,UDESCR,FDESCR</t>
  </si>
  <si>
    <t>%,V702</t>
  </si>
  <si>
    <t>%,V703</t>
  </si>
  <si>
    <t>%,V710</t>
  </si>
  <si>
    <t>%,V711</t>
  </si>
  <si>
    <t>%,V712</t>
  </si>
  <si>
    <t>%,V713</t>
  </si>
  <si>
    <t>%,V714</t>
  </si>
  <si>
    <t>%,V716</t>
  </si>
  <si>
    <t>%,V720</t>
  </si>
  <si>
    <t>%,V721</t>
  </si>
  <si>
    <t>%,V722</t>
  </si>
  <si>
    <t>%,V723</t>
  </si>
  <si>
    <t>%,V724</t>
  </si>
  <si>
    <t>%,V725</t>
  </si>
  <si>
    <t>%,V730</t>
  </si>
  <si>
    <t>%,V731</t>
  </si>
  <si>
    <t>%,V774</t>
  </si>
  <si>
    <t>%,V776</t>
  </si>
  <si>
    <t>%,V781</t>
  </si>
  <si>
    <t>%,V782</t>
  </si>
  <si>
    <t>%,V783</t>
  </si>
  <si>
    <t>%,V784</t>
  </si>
  <si>
    <t>%,V785</t>
  </si>
  <si>
    <t>%,V786</t>
  </si>
  <si>
    <t>%,V787</t>
  </si>
  <si>
    <t>%,V788</t>
  </si>
  <si>
    <t>%,V789</t>
  </si>
  <si>
    <t>%,V790</t>
  </si>
  <si>
    <t>%,V791</t>
  </si>
  <si>
    <t>%,V792</t>
  </si>
  <si>
    <t>%,V794</t>
  </si>
  <si>
    <t>%,V795</t>
  </si>
  <si>
    <t>%,V796</t>
  </si>
  <si>
    <t>%,V797</t>
  </si>
  <si>
    <t>%,V798</t>
  </si>
  <si>
    <t>%,V799</t>
  </si>
  <si>
    <t>%,V800</t>
  </si>
  <si>
    <t>%,V801</t>
  </si>
  <si>
    <t>%,V802</t>
  </si>
  <si>
    <t>%,V803</t>
  </si>
  <si>
    <t>%,V804</t>
  </si>
  <si>
    <t>%,V805</t>
  </si>
  <si>
    <t>%,V806</t>
  </si>
  <si>
    <t>%,V807</t>
  </si>
  <si>
    <t>%,V808</t>
  </si>
  <si>
    <t>%,V809</t>
  </si>
  <si>
    <t>%,V810</t>
  </si>
  <si>
    <t>%,V811</t>
  </si>
  <si>
    <t>%,V812</t>
  </si>
  <si>
    <t>%,V813</t>
  </si>
  <si>
    <t>%,V814</t>
  </si>
  <si>
    <t>%,V815</t>
  </si>
  <si>
    <t>%,V816</t>
  </si>
  <si>
    <t>%,V817</t>
  </si>
  <si>
    <t>%,V818</t>
  </si>
  <si>
    <t>%,V819</t>
  </si>
  <si>
    <t>%,V820</t>
  </si>
  <si>
    <t>%,V821</t>
  </si>
  <si>
    <t>%,V822</t>
  </si>
  <si>
    <t>%,V823</t>
  </si>
  <si>
    <t>%,V824</t>
  </si>
  <si>
    <t>%,V825</t>
  </si>
  <si>
    <t>%,V826</t>
  </si>
  <si>
    <t>%,V827</t>
  </si>
  <si>
    <t>%,V828</t>
  </si>
  <si>
    <t>%,V829</t>
  </si>
  <si>
    <t>%,V830</t>
  </si>
  <si>
    <t>%,V831</t>
  </si>
  <si>
    <t>%,V832</t>
  </si>
  <si>
    <t>%,V833</t>
  </si>
  <si>
    <t>%,V834</t>
  </si>
  <si>
    <t>%,V835</t>
  </si>
  <si>
    <t>%,V836</t>
  </si>
  <si>
    <t>%,V838</t>
  </si>
  <si>
    <t>%,V839</t>
  </si>
  <si>
    <t>%,V840</t>
  </si>
  <si>
    <t>%,V841</t>
  </si>
  <si>
    <t>%,V842</t>
  </si>
  <si>
    <t>%,V843</t>
  </si>
  <si>
    <t>%,V844</t>
  </si>
  <si>
    <t>%,V845</t>
  </si>
  <si>
    <t>%,V846</t>
  </si>
  <si>
    <t>%,V847</t>
  </si>
  <si>
    <t>%,V848</t>
  </si>
  <si>
    <t>%,V849</t>
  </si>
  <si>
    <t>%,V850</t>
  </si>
  <si>
    <t>%,V851</t>
  </si>
  <si>
    <t>%,V852</t>
  </si>
  <si>
    <t>%,V853</t>
  </si>
  <si>
    <t>%,V854</t>
  </si>
  <si>
    <t>%,V855</t>
  </si>
  <si>
    <t>%,V856</t>
  </si>
  <si>
    <t>%,V858</t>
  </si>
  <si>
    <t>%,V859</t>
  </si>
  <si>
    <t>%,V860</t>
  </si>
  <si>
    <t>%,V867</t>
  </si>
  <si>
    <t>%,V868</t>
  </si>
  <si>
    <t>%,V869</t>
  </si>
  <si>
    <t>%,V870</t>
  </si>
  <si>
    <t>%,V871</t>
  </si>
  <si>
    <t>%,V872</t>
  </si>
  <si>
    <t>%,V899</t>
  </si>
  <si>
    <t>%,LACTUALS,SLIFETODATE,FFUND_CODE,TCW_FUND_NODE_1,X,N070</t>
  </si>
  <si>
    <t/>
  </si>
  <si>
    <t>Report ID:</t>
  </si>
  <si>
    <t>FUND313</t>
  </si>
  <si>
    <t xml:space="preserve"> </t>
  </si>
  <si>
    <t>Layout:</t>
  </si>
  <si>
    <t>MT_fundbyprojectexpenses</t>
  </si>
  <si>
    <t>Scope:</t>
  </si>
  <si>
    <t>Error</t>
  </si>
  <si>
    <t>Run:</t>
  </si>
  <si>
    <t>%,ATF,FFUND_CODE</t>
  </si>
  <si>
    <t>702</t>
  </si>
  <si>
    <t>703</t>
  </si>
  <si>
    <t>710</t>
  </si>
  <si>
    <t>711</t>
  </si>
  <si>
    <t>712</t>
  </si>
  <si>
    <t>713</t>
  </si>
  <si>
    <t>714</t>
  </si>
  <si>
    <t>716</t>
  </si>
  <si>
    <t>720</t>
  </si>
  <si>
    <t>721</t>
  </si>
  <si>
    <t>722</t>
  </si>
  <si>
    <t>723</t>
  </si>
  <si>
    <t>724</t>
  </si>
  <si>
    <t>725</t>
  </si>
  <si>
    <t>730</t>
  </si>
  <si>
    <t>731</t>
  </si>
  <si>
    <t>774</t>
  </si>
  <si>
    <t>776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</si>
  <si>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</si>
  <si>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</si>
  <si>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</si>
  <si>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</si>
  <si>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</si>
  <si>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</si>
  <si>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</si>
  <si>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</si>
  <si>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</si>
  <si>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</si>
  <si>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</si>
  <si>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</si>
  <si>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</si>
  <si>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</si>
  <si>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</si>
  <si>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</si>
  <si>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</si>
  <si>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</si>
  <si>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</si>
  <si>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</si>
  <si>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</si>
  <si>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</si>
  <si>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</si>
  <si>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</si>
  <si>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</si>
  <si>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</si>
  <si>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</si>
  <si>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</si>
  <si>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</si>
  <si>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</si>
  <si>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</si>
  <si>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</si>
  <si>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</si>
  <si>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</si>
  <si>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</si>
  <si>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</si>
  <si>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</si>
  <si>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</si>
  <si>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</si>
  <si>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</si>
  <si>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</si>
  <si>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</si>
  <si>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</si>
  <si>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</si>
  <si>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</si>
  <si>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</si>
  <si>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</si>
  <si>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</si>
  <si>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</si>
  <si>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</si>
  <si>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</si>
  <si>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</si>
  <si>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</si>
  <si>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</si>
  <si>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</si>
  <si>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</si>
  <si>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</si>
  <si>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</si>
  <si>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</si>
  <si>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</si>
  <si>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</si>
  <si>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</si>
  <si>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</si>
  <si>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</si>
  <si>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</si>
  <si>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</si>
  <si>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</si>
  <si>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</si>
  <si>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</si>
  <si>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</si>
  <si>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</si>
  <si>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</si>
  <si>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</si>
  <si>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</si>
  <si>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858</t>
  </si>
  <si>
    <t>859</t>
  </si>
  <si>
    <t>860</t>
  </si>
  <si>
    <t>867</t>
  </si>
  <si>
    <t>868</t>
  </si>
  <si>
    <t>869</t>
  </si>
  <si>
    <t>870</t>
  </si>
  <si>
    <t>871</t>
  </si>
  <si>
    <t>872</t>
  </si>
  <si>
    <t>899</t>
  </si>
  <si>
    <t>Project to</t>
  </si>
  <si>
    <t>2008-03-13</t>
  </si>
  <si>
    <t>No.</t>
  </si>
  <si>
    <t>Project</t>
  </si>
  <si>
    <t>Date</t>
  </si>
  <si>
    <t>%,V61010</t>
  </si>
  <si>
    <t>61010</t>
  </si>
  <si>
    <t>40 Forty-ft Buses Spring 2000</t>
  </si>
  <si>
    <t>%,V61012</t>
  </si>
  <si>
    <t>61012</t>
  </si>
  <si>
    <t>25 Small Buses Spring 2000</t>
  </si>
  <si>
    <t>%,V61015</t>
  </si>
  <si>
    <t>61015</t>
  </si>
  <si>
    <t>55 Forty-foot Buses Fall 2000</t>
  </si>
  <si>
    <t>%,V61020</t>
  </si>
  <si>
    <t>61020</t>
  </si>
  <si>
    <t>2000 Engine Rebuild/Purchase</t>
  </si>
  <si>
    <t>%,V61021</t>
  </si>
  <si>
    <t>61021</t>
  </si>
  <si>
    <t>2000 Transmissions Rebuild/Pur</t>
  </si>
  <si>
    <t>%,V61022</t>
  </si>
  <si>
    <t>61022</t>
  </si>
  <si>
    <t>2000 Lift Rebuild/Purchase</t>
  </si>
  <si>
    <t>%,V61090</t>
  </si>
  <si>
    <t>61090</t>
  </si>
  <si>
    <t>2000 Tire Lease</t>
  </si>
  <si>
    <t>%,V61110</t>
  </si>
  <si>
    <t>61110</t>
  </si>
  <si>
    <t>Purch 51 40' buses Spring '01</t>
  </si>
  <si>
    <t>%,V61111</t>
  </si>
  <si>
    <t>61111</t>
  </si>
  <si>
    <t>Reserve 40' buses - Fall 2001</t>
  </si>
  <si>
    <t>%,V61190</t>
  </si>
  <si>
    <t>61190</t>
  </si>
  <si>
    <t>%,V61210</t>
  </si>
  <si>
    <t>61210</t>
  </si>
  <si>
    <t>Pchse 80 40' Buses in 2002</t>
  </si>
  <si>
    <t>%,V61211</t>
  </si>
  <si>
    <t>61211</t>
  </si>
  <si>
    <t>CMAQ - Pchse 9 replmnt buses</t>
  </si>
  <si>
    <t>%,V61213</t>
  </si>
  <si>
    <t>61213</t>
  </si>
  <si>
    <t>Bike Racks</t>
  </si>
  <si>
    <t>%,V61223</t>
  </si>
  <si>
    <t>61223</t>
  </si>
  <si>
    <t>2002 Engns,Transmissions,Lifts</t>
  </si>
  <si>
    <t>%,V61290</t>
  </si>
  <si>
    <t>61290</t>
  </si>
  <si>
    <t>2002 Tire Lease</t>
  </si>
  <si>
    <t>%,V61310</t>
  </si>
  <si>
    <t>61310</t>
  </si>
  <si>
    <t>2003 Fleet Replacement-Buses</t>
  </si>
  <si>
    <t>%,V61311</t>
  </si>
  <si>
    <t>61311</t>
  </si>
  <si>
    <t>2003 Replace 25 Artic Buses</t>
  </si>
  <si>
    <t>%,V61324</t>
  </si>
  <si>
    <t>61324</t>
  </si>
  <si>
    <t>Bus Assoc Capital Maintenance</t>
  </si>
  <si>
    <t>%,V61330</t>
  </si>
  <si>
    <t>61330</t>
  </si>
  <si>
    <t>Mid-life Overhauls</t>
  </si>
  <si>
    <t>%,V61390</t>
  </si>
  <si>
    <t>61390</t>
  </si>
  <si>
    <t>2003 Tire Lease</t>
  </si>
  <si>
    <t>%,V61410</t>
  </si>
  <si>
    <t>61410</t>
  </si>
  <si>
    <t>2004 Fleet Replacement</t>
  </si>
  <si>
    <t>%,V61411</t>
  </si>
  <si>
    <t>61411</t>
  </si>
  <si>
    <t>Pchse 25 Artics</t>
  </si>
  <si>
    <t>%,V61423</t>
  </si>
  <si>
    <t>61423</t>
  </si>
  <si>
    <t>Engine Pchse-Rebuild</t>
  </si>
  <si>
    <t>%,V61511</t>
  </si>
  <si>
    <t>61511</t>
  </si>
  <si>
    <t>Purchase 65 Articulated Buses</t>
  </si>
  <si>
    <t>%,V61610</t>
  </si>
  <si>
    <t>61610</t>
  </si>
  <si>
    <t>Pchse 40' Buses - Fleet growth</t>
  </si>
  <si>
    <t>%,V61611</t>
  </si>
  <si>
    <t>61611</t>
  </si>
  <si>
    <t>Procure 40' Buses - Replacemnt</t>
  </si>
  <si>
    <t>%,V61624</t>
  </si>
  <si>
    <t>61624</t>
  </si>
  <si>
    <t>Bus Repair-Assoc Cap Maint</t>
  </si>
  <si>
    <t>%,V61710</t>
  </si>
  <si>
    <t>61710</t>
  </si>
  <si>
    <t>Purch 98 40-ft Gillig Buses</t>
  </si>
  <si>
    <t>%,V61714</t>
  </si>
  <si>
    <t>61714</t>
  </si>
  <si>
    <t>Gillig Engn Purch/Rebuild(197)</t>
  </si>
  <si>
    <t>%,V61810</t>
  </si>
  <si>
    <t>61810</t>
  </si>
  <si>
    <t>67 - 40ft buses - $17.5 mill t</t>
  </si>
  <si>
    <t>%,V61812</t>
  </si>
  <si>
    <t>61812</t>
  </si>
  <si>
    <t>Engines - 6V92 - 1998</t>
  </si>
  <si>
    <t>%,V61918</t>
  </si>
  <si>
    <t>61918</t>
  </si>
  <si>
    <t>Hybrid Buses</t>
  </si>
  <si>
    <t>%,V62010</t>
  </si>
  <si>
    <t>62010</t>
  </si>
  <si>
    <t>Police Building Purchase</t>
  </si>
  <si>
    <t>%,V62090</t>
  </si>
  <si>
    <t>62090</t>
  </si>
  <si>
    <t>2000 Major Improvements to Fac</t>
  </si>
  <si>
    <t>%,V62111</t>
  </si>
  <si>
    <t>62111</t>
  </si>
  <si>
    <t>FTH Bldg and Energy Enhancmnt</t>
  </si>
  <si>
    <t>%,V62112</t>
  </si>
  <si>
    <t>62112</t>
  </si>
  <si>
    <t>South Garage Addition -Phase 1</t>
  </si>
  <si>
    <t>%,V62113</t>
  </si>
  <si>
    <t>62113</t>
  </si>
  <si>
    <t>Major Repairs-Rehab OHB Roof</t>
  </si>
  <si>
    <t>%,V62114</t>
  </si>
  <si>
    <t>62114</t>
  </si>
  <si>
    <t>Major Repairs-Rehab FTH Walls</t>
  </si>
  <si>
    <t>%,V62190</t>
  </si>
  <si>
    <t>62190</t>
  </si>
  <si>
    <t>2001 Major Imprv to Facilities</t>
  </si>
  <si>
    <t>%,V62210</t>
  </si>
  <si>
    <t>62210</t>
  </si>
  <si>
    <t>Heywood Roof Replacement</t>
  </si>
  <si>
    <t>%,V62211</t>
  </si>
  <si>
    <t>62211</t>
  </si>
  <si>
    <t>South Garage Roof  Replacement</t>
  </si>
  <si>
    <t>%,V62212</t>
  </si>
  <si>
    <t>62212</t>
  </si>
  <si>
    <t>Nicollet Roof Replacement</t>
  </si>
  <si>
    <t>%,V62213</t>
  </si>
  <si>
    <t>62213</t>
  </si>
  <si>
    <t>Fire Alarm Installation</t>
  </si>
  <si>
    <t>%,V62230</t>
  </si>
  <si>
    <t>62230</t>
  </si>
  <si>
    <t>1992 Bus Turnarounds</t>
  </si>
  <si>
    <t>%,V62290</t>
  </si>
  <si>
    <t>62290</t>
  </si>
  <si>
    <t>Maj Improv to Facilities 2002</t>
  </si>
  <si>
    <t>%,V62311</t>
  </si>
  <si>
    <t>62311</t>
  </si>
  <si>
    <t>Hennepin Av Driver Layover Fac</t>
  </si>
  <si>
    <t>%,V62312</t>
  </si>
  <si>
    <t>62312</t>
  </si>
  <si>
    <t>Heywood Expansion-Land Acq</t>
  </si>
  <si>
    <t>%,V62313</t>
  </si>
  <si>
    <t>62313</t>
  </si>
  <si>
    <t>Support Facility Security</t>
  </si>
  <si>
    <t>%,V62314</t>
  </si>
  <si>
    <t>62314</t>
  </si>
  <si>
    <t>Rail Maint &amp; Support Facility</t>
  </si>
  <si>
    <t>PROJECT 62314 - Rail Maintenance Facility</t>
  </si>
  <si>
    <t>%,V62315</t>
  </si>
  <si>
    <t>62315</t>
  </si>
  <si>
    <t>Emerg Generator Capacity</t>
  </si>
  <si>
    <t>Fed %</t>
  </si>
  <si>
    <t>%,V62390</t>
  </si>
  <si>
    <t>62390</t>
  </si>
  <si>
    <t>2003 Maj Fac Improvement</t>
  </si>
  <si>
    <t>%,V62510</t>
  </si>
  <si>
    <t>62510</t>
  </si>
  <si>
    <t>Refurbish Support Fac Roofs</t>
  </si>
  <si>
    <t xml:space="preserve">  pre-spent RTC not eligible as match</t>
  </si>
  <si>
    <t>%,V62513</t>
  </si>
  <si>
    <t>62513</t>
  </si>
  <si>
    <t>1 Prct Safety-Security-Sup Fac</t>
  </si>
  <si>
    <t xml:space="preserve">    calc add'l need</t>
  </si>
  <si>
    <t>%,V62530</t>
  </si>
  <si>
    <t>62530</t>
  </si>
  <si>
    <t>East Metro Transit Facility</t>
  </si>
  <si>
    <t xml:space="preserve">  additional RTC to get orig grant to 80/20</t>
  </si>
  <si>
    <t>%,V62590</t>
  </si>
  <si>
    <t>62590</t>
  </si>
  <si>
    <t>2005 Major Improv to Fac</t>
  </si>
  <si>
    <t xml:space="preserve">  orig grant at proper match</t>
  </si>
  <si>
    <t>%,V62610</t>
  </si>
  <si>
    <t>62610</t>
  </si>
  <si>
    <t>OHB Hoist Space</t>
  </si>
  <si>
    <t xml:space="preserve">  addition of new grant</t>
  </si>
  <si>
    <t>%,V62620</t>
  </si>
  <si>
    <t>62620</t>
  </si>
  <si>
    <t>OHB Air Compressors</t>
  </si>
  <si>
    <t xml:space="preserve">  combined new grant</t>
  </si>
  <si>
    <t>%,V62651</t>
  </si>
  <si>
    <t>62651</t>
  </si>
  <si>
    <t>Rail Paint Booth Upgrade</t>
  </si>
  <si>
    <t>%,V62710</t>
  </si>
  <si>
    <t>62710</t>
  </si>
  <si>
    <t>Replace U-Storage Tanks</t>
  </si>
  <si>
    <t>%,V62744</t>
  </si>
  <si>
    <t>62744</t>
  </si>
  <si>
    <t>Underground Storage Tank Rpr</t>
  </si>
  <si>
    <t>RTC NEEDED</t>
  </si>
  <si>
    <t xml:space="preserve">  NEW RTC NEEDED TO GET TO 80/20</t>
  </si>
  <si>
    <t>%,V62790</t>
  </si>
  <si>
    <t>62790</t>
  </si>
  <si>
    <t>Major Improvements-Support Fac</t>
  </si>
  <si>
    <t>%,FACCOUNT,TCW_ACCT_NODE_1,N0006,N0050,N0052,N0053,N0054,N0055,N0056,N0058,N0590,N0591,N0593,N0594,N0595,N0597,N0065,N0535,N0575,N5700,FPROJECT_ID,V63951,FFUND_CODE,TCW_FUND_NODE_1,N710</t>
  </si>
  <si>
    <t>BUS Capital Fund</t>
  </si>
  <si>
    <t>%,FACCOUNT,TCW_ACCT_NODE_1,N0006,N0050,N0052,N0053,N0054,N0055,N0056,N0058,N0590,N0591,N0593,N0594,N0595,N0597,N0065,N0535,N0575,N5700,FPROJECT_ID,V63951,FFUND_CODE,TCW_FUND_NODE_1,N833</t>
  </si>
  <si>
    <t>MN-90-X189 Inver Grove Transit</t>
  </si>
  <si>
    <t>%,FACCOUNT,TCW_ACCT_NODE_1,N0006,N0050,N0052,N0053,N0054,N0055,N0056,N0058,N0590,N0591,N0593,N0594,N0595,N0597,N0065,N0535,N0575,N5700,FPROJECT_ID,V63951,FFUND_CODE,TCW_FUND_NODE_1,N990</t>
  </si>
  <si>
    <t>990</t>
  </si>
  <si>
    <t>Unfunded Authorized Bdgt ONLY</t>
  </si>
  <si>
    <t>070</t>
  </si>
  <si>
    <t>Inver Grove Transit Center</t>
  </si>
  <si>
    <t>Jeff Freeman</t>
  </si>
  <si>
    <t>%,FACCOUNT,TCW_ACCT_NODE_1,N0006,N0050,N0052,N0053,N0054,N0055,N0056,N0058,N0590,N0591,N0593,N0594,N0595,N0597,N0065,N0535,N0575,N5700,FPROJECT_ID,V63951,FFUND_CODE,TCW_FUND_NODE_1,N070</t>
  </si>
  <si>
    <t>%,ATF,FDESCR</t>
  </si>
  <si>
    <t>%,C</t>
  </si>
  <si>
    <t>%,LGRANTS,SLIFETODATE,FFUND_CODE,TCW_FUND_NODE_1,N070</t>
  </si>
  <si>
    <t>%,LGRANTS,SLIFETODATE,FFUND_CODE,TCW_FUND_NODE_1,N990</t>
  </si>
  <si>
    <t>%,LACTUALS,SYTD,FFUND_CODE,TCW_FUND_NODE_1,N070</t>
  </si>
  <si>
    <t>%,LACTUALS,SFY 1999,FFUND_CODE,TCW_FUND_NODE_1,N070</t>
  </si>
  <si>
    <t>%,LACTUALS,SFY 2000,FFUND_CODE,TCW_FUND_NODE_1,N070</t>
  </si>
  <si>
    <t>%,LACTUALS,SFY 2001,FFUND_CODE,TCW_FUND_NODE_1,N070</t>
  </si>
  <si>
    <t>%,LACTUALS,SFY 2002,FFUND_CODE,TCW_FUND_NODE_1,N070</t>
  </si>
  <si>
    <t>%,LACTUALS,SFY 2003,FFUND_CODE,TCW_FUND_NODE_1,N070</t>
  </si>
  <si>
    <t>%,LACTUALS,SFY 2004,FFUND_CODE,TCW_FUND_NODE_1,N070</t>
  </si>
  <si>
    <t>%,LACTUALS,SFY 2005,FFUND_CODE,TCW_FUND_NODE_1,N070</t>
  </si>
  <si>
    <t>%,LACTUALS,SFY 2006,FFUND_CODE,TCW_FUND_NODE_1,N070</t>
  </si>
  <si>
    <t>%,LACTUALS,SFY 2007,FFUND_CODE,TCW_FUND_NODE_1,N070</t>
  </si>
  <si>
    <t>METRO TRANSIT</t>
  </si>
  <si>
    <t>(1) Amounts have been reconciled to the 2008 CIP balances as of 1/1/08 plus budget amendments through the current date</t>
  </si>
  <si>
    <t>2008 CAPITAL PROJECTS LIFE-TO-DATE</t>
  </si>
  <si>
    <t>(2) Expenditures have been authorized for these amounts, but a source of funding has not yet been identified; some balances are being reconciled</t>
  </si>
  <si>
    <t>= system generated data</t>
  </si>
  <si>
    <t>FOR THE PERIOD ENDED June 30, 2008</t>
  </si>
  <si>
    <t>(3) The balance excludes amounts in the Unfunded Authorization-Fund 990 category-see note #2</t>
  </si>
  <si>
    <t>= locked cell-do not change</t>
  </si>
  <si>
    <t>(4) Excludes eligible grant expenditures using up remaining grant balances where a similar grant expense was authorized: replace 40' buses</t>
  </si>
  <si>
    <t>2008-06-02</t>
  </si>
  <si>
    <t>2008-06-30</t>
  </si>
  <si>
    <t>Total Project</t>
  </si>
  <si>
    <t>Cummulative</t>
  </si>
  <si>
    <t>Amendment</t>
  </si>
  <si>
    <t>Detail by year in col AR-BA</t>
  </si>
  <si>
    <t>Percentage Spent</t>
  </si>
  <si>
    <t>Remaining Dollars By Funding Source</t>
  </si>
  <si>
    <t>Through</t>
  </si>
  <si>
    <t>%,ATF,FFUND_CODE,UFUND_CODE</t>
  </si>
  <si>
    <t>Project
No.</t>
  </si>
  <si>
    <t>Fund
Code</t>
  </si>
  <si>
    <t xml:space="preserve"> Project Manager</t>
  </si>
  <si>
    <t>December 31, 2007 before 2008 CIP</t>
  </si>
  <si>
    <t>Closed
Projects</t>
  </si>
  <si>
    <t>5th Amendment</t>
  </si>
  <si>
    <t>12/31/07 Per RA before 2008 CIP</t>
  </si>
  <si>
    <t>Amendments</t>
  </si>
  <si>
    <t>New Projects</t>
  </si>
  <si>
    <t>as of 1-1-2008</t>
  </si>
  <si>
    <t>January 23</t>
  </si>
  <si>
    <t>March 12</t>
  </si>
  <si>
    <t>April 23</t>
  </si>
  <si>
    <t>as of Mar 12(1)</t>
  </si>
  <si>
    <t>Grants Ledger</t>
  </si>
  <si>
    <t>Diff Btwn Auth and Grants Ledger</t>
  </si>
  <si>
    <t>Closed Grants Still in Auth</t>
  </si>
  <si>
    <t>Less Unfunded Auth-Fund 990(2)</t>
  </si>
  <si>
    <t>Funded Auth Available(3)</t>
  </si>
  <si>
    <t>Prior Period Expenses</t>
  </si>
  <si>
    <t>2008 Actual</t>
  </si>
  <si>
    <t>Actual</t>
  </si>
  <si>
    <t>Life-to-DateActual</t>
  </si>
  <si>
    <t>Cash Flow Projection</t>
  </si>
  <si>
    <t>Cash Flow  %</t>
  </si>
  <si>
    <t>Author-ization %</t>
  </si>
  <si>
    <t>Comments</t>
  </si>
  <si>
    <t>Remaining Dollars</t>
  </si>
  <si>
    <t>Budget Amend Required</t>
  </si>
  <si>
    <t>Revised Remaining</t>
  </si>
  <si>
    <t>Local Match</t>
  </si>
  <si>
    <t>Non-match RTC-BUS</t>
  </si>
  <si>
    <t>Non-match RTC-RAIL</t>
  </si>
  <si>
    <t>Operat-ing Funds</t>
  </si>
  <si>
    <t>State Funds</t>
  </si>
  <si>
    <t>Rail Partner Funding</t>
  </si>
  <si>
    <t>Non-Funded 990</t>
  </si>
  <si>
    <t>Funding Source Ck</t>
  </si>
  <si>
    <t>12/31/98</t>
  </si>
  <si>
    <t>Attached spreadsheet below</t>
  </si>
  <si>
    <t>Bottom of worksheet</t>
  </si>
  <si>
    <t>Source for amount to transfer from IGH Transit Center 63951 to the new Twin Lakes project</t>
  </si>
  <si>
    <t>in Jne 2008 Cap Bud Amend</t>
  </si>
  <si>
    <t>METROPOLITAN TRANSPORTATION SERVICES</t>
  </si>
  <si>
    <t>New</t>
  </si>
  <si>
    <t>AVL Technology</t>
  </si>
  <si>
    <t xml:space="preserve">   TRANSPORTATION TOTAL</t>
  </si>
  <si>
    <t xml:space="preserve">   MTS TOTAL</t>
  </si>
  <si>
    <t>August 2008 Capital Program &amp; Budget Amendment</t>
  </si>
  <si>
    <t>Transportation Committee - August 25, 2008</t>
  </si>
  <si>
    <t>Management Committee - August 27, 2008</t>
  </si>
  <si>
    <t>Metropolitan Council - September 10, 2008</t>
  </si>
  <si>
    <t>MVTA Cedar BRT - buses, equipment, and technology</t>
  </si>
  <si>
    <t>SouthWest Garage Generator</t>
  </si>
  <si>
    <t>MVTA Facilities Repair</t>
  </si>
  <si>
    <t>SouthWest Garage Improvements</t>
  </si>
  <si>
    <t>SouthWest Station Generator</t>
  </si>
  <si>
    <t>Maple Grove Transit Station Repairs</t>
  </si>
  <si>
    <t>Metro Mobility Fare Collection</t>
  </si>
  <si>
    <t>SouthWest Facility Repairs</t>
  </si>
  <si>
    <t>MVTA Facility Improvements</t>
  </si>
  <si>
    <t>SouthWest Security System Upgrade</t>
  </si>
  <si>
    <t>Maple Grove 610 &amp; Zachory: Shelter Footings</t>
  </si>
  <si>
    <t>Maple Grove 610 &amp; Zachory: Access Repairs</t>
  </si>
  <si>
    <t>SouthWest Station Ramp Maintenance</t>
  </si>
  <si>
    <t>Regional Bus Shelters</t>
  </si>
  <si>
    <t>Plymouth Big Bus Replacement</t>
  </si>
  <si>
    <t>U of M - NTD Project</t>
  </si>
  <si>
    <t>Cedar BRT: Station Studies, Design, and Construction</t>
  </si>
  <si>
    <t>Cedar BRT Dakota Cty Pending Studies</t>
  </si>
  <si>
    <t>Union Depot</t>
  </si>
  <si>
    <t>Fleet Fareboxes</t>
  </si>
  <si>
    <t xml:space="preserve">Original Adopted </t>
  </si>
  <si>
    <t xml:space="preserve">        METRO TRANSIT</t>
  </si>
  <si>
    <t>Person requesting change</t>
  </si>
  <si>
    <t>Purchase Buses, 40 Ft, Growth</t>
  </si>
  <si>
    <t>Bus Procurement 40Ft Replace</t>
  </si>
  <si>
    <t>Remaining $</t>
  </si>
  <si>
    <t>NEW FUNDING</t>
  </si>
  <si>
    <t>Central Corridor LRT</t>
  </si>
  <si>
    <t xml:space="preserve"> Hiawatha LRT:  Rail System Facility Building</t>
  </si>
  <si>
    <t>Hiawatha LRT:  American Blvd Station</t>
  </si>
  <si>
    <t>3 Car  Train Program-Station Extensions</t>
  </si>
  <si>
    <t>Major Improvements to Support Facilities</t>
  </si>
  <si>
    <t>Public Faciliites Refurbishment</t>
  </si>
  <si>
    <t>Rail Non-Revenue Vehicles</t>
  </si>
  <si>
    <t>APCs (Automatic Psgr Counters) on Buses</t>
  </si>
  <si>
    <t>Heywood Expansion-Land Acq, Ragstock Demolition</t>
  </si>
  <si>
    <t>Fare Collection System Upgrades</t>
  </si>
  <si>
    <t>Web Phone Go To Card Services</t>
  </si>
  <si>
    <t>CHANGE IN USE OF FUNDS</t>
  </si>
  <si>
    <t>ASSIGN ACTIVE PROJECT NUMBERS TO PREVIOUSLY APPROVED PROJECTS</t>
  </si>
  <si>
    <t xml:space="preserve">   METRO TRANSIT BUS TOTAL</t>
  </si>
  <si>
    <t>REMOVE / ADD ADDITIONAL FUNDING TO EXISTING PROJECTS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</si>
</sst>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&quot;$&quot;#,##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_);_(* \(#,##0.0\);_(* &quot;-&quot;?_);_(@_)"/>
    <numFmt numFmtId="176" formatCode="_(&quot;$&quot;* #,##0.000_);_(&quot;$&quot;* \(#,##0.000\);_(&quot;$&quot;* &quot;-&quot;??_);_(@_)"/>
    <numFmt numFmtId="177" formatCode="#,##0.00;[Red]#,##0.00"/>
    <numFmt numFmtId="178" formatCode="#,##0;[Red]#,##0"/>
    <numFmt numFmtId="179" formatCode="m/d"/>
    <numFmt numFmtId="180" formatCode="[$-409]mmmm\ d\,\ yyyy;@"/>
  </numFmts>
  <fonts count="50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0"/>
    </font>
    <font>
      <b/>
      <u val="single"/>
      <sz val="12"/>
      <name val="Arial"/>
      <family val="2"/>
    </font>
    <font>
      <sz val="8"/>
      <color indexed="42"/>
      <name val="Arial"/>
      <family val="2"/>
    </font>
    <font>
      <sz val="10"/>
      <color indexed="1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vertAlign val="superscript"/>
      <sz val="10"/>
      <color indexed="18"/>
      <name val="Arial"/>
      <family val="2"/>
    </font>
    <font>
      <sz val="10"/>
      <color indexed="12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8"/>
      <color indexed="8"/>
      <name val="Arial"/>
      <family val="2"/>
    </font>
    <font>
      <b/>
      <sz val="24"/>
      <name val="Arial"/>
      <family val="2"/>
    </font>
    <font>
      <b/>
      <sz val="48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9"/>
      <name val="Calibri"/>
      <family val="2"/>
    </font>
    <font>
      <sz val="9"/>
      <name val="Arial"/>
      <family val="0"/>
    </font>
    <font>
      <sz val="8.5"/>
      <name val="Arial"/>
      <family val="0"/>
    </font>
    <font>
      <sz val="8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164" fontId="0" fillId="0" borderId="0" xfId="17" applyNumberFormat="1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17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4" fillId="3" borderId="7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4" borderId="0" xfId="17" applyNumberFormat="1" applyFill="1" applyAlignment="1">
      <alignment/>
    </xf>
    <xf numFmtId="164" fontId="0" fillId="2" borderId="0" xfId="17" applyNumberFormat="1" applyFill="1" applyAlignment="1">
      <alignment/>
    </xf>
    <xf numFmtId="16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2" fillId="5" borderId="9" xfId="0" applyFont="1" applyFill="1" applyBorder="1" applyAlignment="1" quotePrefix="1">
      <alignment horizontal="left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1" xfId="0" applyFill="1" applyBorder="1" applyAlignment="1">
      <alignment horizontal="center"/>
    </xf>
    <xf numFmtId="164" fontId="2" fillId="5" borderId="9" xfId="17" applyNumberFormat="1" applyFont="1" applyFill="1" applyBorder="1" applyAlignment="1">
      <alignment/>
    </xf>
    <xf numFmtId="164" fontId="2" fillId="2" borderId="9" xfId="17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8" xfId="0" applyBorder="1" applyAlignment="1">
      <alignment/>
    </xf>
    <xf numFmtId="164" fontId="0" fillId="0" borderId="8" xfId="17" applyNumberFormat="1" applyBorder="1" applyAlignment="1">
      <alignment/>
    </xf>
    <xf numFmtId="164" fontId="0" fillId="4" borderId="8" xfId="17" applyNumberFormat="1" applyFill="1" applyBorder="1" applyAlignment="1">
      <alignment/>
    </xf>
    <xf numFmtId="164" fontId="0" fillId="2" borderId="8" xfId="17" applyNumberFormat="1" applyFill="1" applyBorder="1" applyAlignment="1">
      <alignment/>
    </xf>
    <xf numFmtId="164" fontId="0" fillId="0" borderId="0" xfId="17" applyNumberFormat="1" applyFont="1" applyAlignment="1">
      <alignment/>
    </xf>
    <xf numFmtId="164" fontId="0" fillId="2" borderId="0" xfId="17" applyNumberFormat="1" applyFont="1" applyFill="1" applyAlignment="1">
      <alignment/>
    </xf>
    <xf numFmtId="0" fontId="0" fillId="0" borderId="0" xfId="0" applyAlignment="1">
      <alignment/>
    </xf>
    <xf numFmtId="164" fontId="0" fillId="0" borderId="0" xfId="17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8" xfId="0" applyBorder="1" applyAlignment="1" quotePrefix="1">
      <alignment horizontal="left"/>
    </xf>
    <xf numFmtId="164" fontId="0" fillId="0" borderId="8" xfId="0" applyNumberFormat="1" applyBorder="1" applyAlignment="1">
      <alignment/>
    </xf>
    <xf numFmtId="0" fontId="0" fillId="2" borderId="8" xfId="0" applyFill="1" applyBorder="1" applyAlignment="1">
      <alignment/>
    </xf>
    <xf numFmtId="0" fontId="2" fillId="0" borderId="3" xfId="0" applyFont="1" applyBorder="1" applyAlignment="1">
      <alignment/>
    </xf>
    <xf numFmtId="0" fontId="6" fillId="0" borderId="0" xfId="0" applyFont="1" applyAlignment="1">
      <alignment/>
    </xf>
    <xf numFmtId="165" fontId="6" fillId="0" borderId="0" xfId="21" applyNumberFormat="1" applyFont="1" applyAlignment="1">
      <alignment/>
    </xf>
    <xf numFmtId="165" fontId="6" fillId="0" borderId="8" xfId="21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164" fontId="0" fillId="5" borderId="0" xfId="0" applyNumberFormat="1" applyFill="1" applyBorder="1" applyAlignment="1">
      <alignment/>
    </xf>
    <xf numFmtId="0" fontId="8" fillId="5" borderId="9" xfId="0" applyFont="1" applyFill="1" applyBorder="1" applyAlignment="1" quotePrefix="1">
      <alignment horizontal="left"/>
    </xf>
    <xf numFmtId="17" fontId="9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164" fontId="0" fillId="6" borderId="0" xfId="17" applyNumberFormat="1" applyFill="1" applyAlignment="1">
      <alignment/>
    </xf>
    <xf numFmtId="167" fontId="0" fillId="0" borderId="0" xfId="15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7" borderId="0" xfId="17" applyNumberFormat="1" applyFill="1" applyAlignment="1">
      <alignment/>
    </xf>
    <xf numFmtId="164" fontId="0" fillId="8" borderId="0" xfId="17" applyNumberFormat="1" applyFill="1" applyAlignment="1">
      <alignment/>
    </xf>
    <xf numFmtId="164" fontId="0" fillId="9" borderId="0" xfId="17" applyNumberFormat="1" applyFill="1" applyAlignment="1">
      <alignment/>
    </xf>
    <xf numFmtId="0" fontId="0" fillId="0" borderId="0" xfId="0" applyFont="1" applyAlignment="1" quotePrefix="1">
      <alignment horizontal="left"/>
    </xf>
    <xf numFmtId="164" fontId="12" fillId="0" borderId="0" xfId="17" applyNumberFormat="1" applyFont="1" applyAlignment="1">
      <alignment/>
    </xf>
    <xf numFmtId="0" fontId="14" fillId="0" borderId="2" xfId="0" applyFont="1" applyBorder="1" applyAlignment="1">
      <alignment horizontal="center"/>
    </xf>
    <xf numFmtId="164" fontId="13" fillId="0" borderId="0" xfId="17" applyNumberFormat="1" applyFont="1" applyAlignment="1">
      <alignment/>
    </xf>
    <xf numFmtId="0" fontId="0" fillId="0" borderId="0" xfId="0" applyFont="1" applyAlignment="1">
      <alignment horizontal="right"/>
    </xf>
    <xf numFmtId="164" fontId="0" fillId="0" borderId="0" xfId="17" applyNumberFormat="1" applyAlignment="1">
      <alignment horizontal="center"/>
    </xf>
    <xf numFmtId="164" fontId="7" fillId="6" borderId="0" xfId="17" applyNumberFormat="1" applyFont="1" applyFill="1" applyAlignment="1">
      <alignment horizontal="center"/>
    </xf>
    <xf numFmtId="164" fontId="7" fillId="6" borderId="11" xfId="0" applyNumberFormat="1" applyFont="1" applyFill="1" applyBorder="1" applyAlignment="1">
      <alignment horizontal="center"/>
    </xf>
    <xf numFmtId="17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4" xfId="0" applyBorder="1" applyAlignment="1">
      <alignment/>
    </xf>
    <xf numFmtId="0" fontId="2" fillId="2" borderId="1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 quotePrefix="1">
      <alignment horizontal="left"/>
    </xf>
    <xf numFmtId="0" fontId="1" fillId="0" borderId="0" xfId="0" applyFont="1" applyFill="1" applyAlignment="1">
      <alignment horizontal="right"/>
    </xf>
    <xf numFmtId="0" fontId="15" fillId="0" borderId="0" xfId="0" applyFont="1" applyAlignment="1">
      <alignment/>
    </xf>
    <xf numFmtId="164" fontId="2" fillId="6" borderId="10" xfId="17" applyNumberFormat="1" applyFont="1" applyFill="1" applyBorder="1" applyAlignment="1">
      <alignment/>
    </xf>
    <xf numFmtId="0" fontId="20" fillId="0" borderId="0" xfId="0" applyFont="1" applyFill="1" applyAlignment="1">
      <alignment/>
    </xf>
    <xf numFmtId="17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64" fontId="16" fillId="0" borderId="0" xfId="17" applyNumberFormat="1" applyFont="1" applyFill="1" applyBorder="1" applyAlignment="1">
      <alignment/>
    </xf>
    <xf numFmtId="164" fontId="16" fillId="0" borderId="17" xfId="17" applyNumberFormat="1" applyFont="1" applyFill="1" applyBorder="1" applyAlignment="1">
      <alignment/>
    </xf>
    <xf numFmtId="0" fontId="15" fillId="0" borderId="18" xfId="0" applyFont="1" applyBorder="1" applyAlignment="1">
      <alignment horizontal="center"/>
    </xf>
    <xf numFmtId="164" fontId="6" fillId="0" borderId="13" xfId="17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" fillId="0" borderId="4" xfId="0" applyFont="1" applyBorder="1" applyAlignment="1" quotePrefix="1">
      <alignment horizontal="center"/>
    </xf>
    <xf numFmtId="0" fontId="0" fillId="4" borderId="0" xfId="0" applyFill="1" applyAlignment="1">
      <alignment/>
    </xf>
    <xf numFmtId="164" fontId="15" fillId="0" borderId="17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167" fontId="15" fillId="0" borderId="14" xfId="15" applyNumberFormat="1" applyFont="1" applyBorder="1" applyAlignment="1">
      <alignment horizontal="center"/>
    </xf>
    <xf numFmtId="164" fontId="0" fillId="0" borderId="5" xfId="17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64" fontId="0" fillId="6" borderId="2" xfId="17" applyNumberFormat="1" applyFont="1" applyFill="1" applyBorder="1" applyAlignment="1">
      <alignment/>
    </xf>
    <xf numFmtId="164" fontId="2" fillId="6" borderId="9" xfId="17" applyNumberFormat="1" applyFont="1" applyFill="1" applyBorder="1" applyAlignment="1">
      <alignment/>
    </xf>
    <xf numFmtId="164" fontId="0" fillId="2" borderId="0" xfId="17" applyNumberFormat="1" applyFont="1" applyFill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21" fillId="0" borderId="13" xfId="0" applyFont="1" applyBorder="1" applyAlignment="1" quotePrefix="1">
      <alignment horizontal="right"/>
    </xf>
    <xf numFmtId="164" fontId="2" fillId="6" borderId="3" xfId="17" applyNumberFormat="1" applyFont="1" applyFill="1" applyBorder="1" applyAlignment="1" quotePrefix="1">
      <alignment horizontal="left"/>
    </xf>
    <xf numFmtId="0" fontId="0" fillId="9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7" fontId="15" fillId="0" borderId="0" xfId="0" applyNumberFormat="1" applyFont="1" applyAlignment="1" quotePrefix="1">
      <alignment horizontal="left"/>
    </xf>
    <xf numFmtId="0" fontId="0" fillId="0" borderId="8" xfId="0" applyFont="1" applyFill="1" applyBorder="1" applyAlignment="1">
      <alignment horizontal="center"/>
    </xf>
    <xf numFmtId="164" fontId="0" fillId="0" borderId="8" xfId="1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17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left"/>
    </xf>
    <xf numFmtId="164" fontId="2" fillId="0" borderId="5" xfId="17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164" fontId="0" fillId="0" borderId="6" xfId="17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64" fontId="0" fillId="0" borderId="3" xfId="17" applyNumberFormat="1" applyFont="1" applyFill="1" applyBorder="1" applyAlignment="1">
      <alignment/>
    </xf>
    <xf numFmtId="0" fontId="0" fillId="10" borderId="0" xfId="0" applyFill="1" applyAlignment="1">
      <alignment/>
    </xf>
    <xf numFmtId="164" fontId="23" fillId="0" borderId="0" xfId="0" applyNumberFormat="1" applyFont="1" applyAlignment="1">
      <alignment/>
    </xf>
    <xf numFmtId="167" fontId="0" fillId="9" borderId="5" xfId="15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/>
    </xf>
    <xf numFmtId="164" fontId="0" fillId="9" borderId="5" xfId="17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0" borderId="0" xfId="0" applyFont="1" applyAlignment="1">
      <alignment wrapText="1"/>
    </xf>
    <xf numFmtId="177" fontId="27" fillId="0" borderId="0" xfId="0" applyNumberFormat="1" applyFont="1" applyFill="1" applyBorder="1" applyAlignment="1">
      <alignment/>
    </xf>
    <xf numFmtId="177" fontId="27" fillId="0" borderId="0" xfId="0" applyNumberFormat="1" applyFont="1" applyFill="1" applyAlignment="1">
      <alignment horizontal="center"/>
    </xf>
    <xf numFmtId="177" fontId="27" fillId="0" borderId="0" xfId="0" applyNumberFormat="1" applyFont="1" applyFill="1" applyAlignment="1">
      <alignment/>
    </xf>
    <xf numFmtId="177" fontId="27" fillId="0" borderId="0" xfId="0" applyNumberFormat="1" applyFont="1" applyFill="1" applyAlignment="1">
      <alignment horizontal="right"/>
    </xf>
    <xf numFmtId="177" fontId="27" fillId="0" borderId="0" xfId="21" applyNumberFormat="1" applyFont="1" applyFill="1" applyAlignment="1">
      <alignment horizontal="center"/>
    </xf>
    <xf numFmtId="177" fontId="27" fillId="0" borderId="0" xfId="0" applyNumberFormat="1" applyFont="1" applyFill="1" applyAlignment="1">
      <alignment/>
    </xf>
    <xf numFmtId="177" fontId="30" fillId="0" borderId="0" xfId="0" applyNumberFormat="1" applyFont="1" applyFill="1" applyAlignment="1">
      <alignment horizontal="left"/>
    </xf>
    <xf numFmtId="177" fontId="27" fillId="0" borderId="0" xfId="0" applyNumberFormat="1" applyFont="1" applyFill="1" applyAlignment="1" quotePrefix="1">
      <alignment horizontal="left"/>
    </xf>
    <xf numFmtId="177" fontId="31" fillId="0" borderId="0" xfId="0" applyNumberFormat="1" applyFont="1" applyFill="1" applyBorder="1" applyAlignment="1">
      <alignment horizontal="center"/>
    </xf>
    <xf numFmtId="177" fontId="32" fillId="0" borderId="0" xfId="0" applyNumberFormat="1" applyFont="1" applyFill="1" applyAlignment="1">
      <alignment horizontal="center"/>
    </xf>
    <xf numFmtId="177" fontId="31" fillId="0" borderId="0" xfId="0" applyNumberFormat="1" applyFont="1" applyFill="1" applyAlignment="1">
      <alignment horizontal="center"/>
    </xf>
    <xf numFmtId="177" fontId="27" fillId="0" borderId="0" xfId="0" applyNumberFormat="1" applyFont="1" applyFill="1" applyBorder="1" applyAlignment="1" quotePrefix="1">
      <alignment horizontal="left"/>
    </xf>
    <xf numFmtId="177" fontId="27" fillId="0" borderId="0" xfId="0" applyNumberFormat="1" applyFont="1" applyFill="1" applyAlignment="1" quotePrefix="1">
      <alignment horizontal="left"/>
    </xf>
    <xf numFmtId="177" fontId="27" fillId="0" borderId="0" xfId="0" applyNumberFormat="1" applyFont="1" applyFill="1" applyAlignment="1">
      <alignment horizontal="left"/>
    </xf>
    <xf numFmtId="177" fontId="27" fillId="0" borderId="0" xfId="0" applyNumberFormat="1" applyFont="1" applyFill="1" applyBorder="1" applyAlignment="1">
      <alignment horizontal="right"/>
    </xf>
    <xf numFmtId="177" fontId="27" fillId="0" borderId="0" xfId="21" applyNumberFormat="1" applyFont="1" applyFill="1" applyBorder="1" applyAlignment="1">
      <alignment horizontal="center"/>
    </xf>
    <xf numFmtId="177" fontId="27" fillId="0" borderId="0" xfId="21" applyNumberFormat="1" applyFont="1" applyFill="1" applyAlignment="1" quotePrefix="1">
      <alignment horizontal="left"/>
    </xf>
    <xf numFmtId="177" fontId="27" fillId="0" borderId="0" xfId="21" applyNumberFormat="1" applyFont="1" applyFill="1" applyAlignment="1">
      <alignment horizontal="left"/>
    </xf>
    <xf numFmtId="177" fontId="27" fillId="0" borderId="21" xfId="0" applyNumberFormat="1" applyFont="1" applyFill="1" applyBorder="1" applyAlignment="1">
      <alignment/>
    </xf>
    <xf numFmtId="177" fontId="30" fillId="0" borderId="21" xfId="0" applyNumberFormat="1" applyFont="1" applyFill="1" applyBorder="1" applyAlignment="1">
      <alignment horizontal="center"/>
    </xf>
    <xf numFmtId="177" fontId="27" fillId="0" borderId="21" xfId="0" applyNumberFormat="1" applyFont="1" applyFill="1" applyBorder="1" applyAlignment="1">
      <alignment/>
    </xf>
    <xf numFmtId="177" fontId="27" fillId="0" borderId="21" xfId="0" applyNumberFormat="1" applyFont="1" applyFill="1" applyBorder="1" applyAlignment="1">
      <alignment horizontal="right"/>
    </xf>
    <xf numFmtId="177" fontId="27" fillId="0" borderId="21" xfId="21" applyNumberFormat="1" applyFont="1" applyFill="1" applyBorder="1" applyAlignment="1">
      <alignment horizontal="center"/>
    </xf>
    <xf numFmtId="177" fontId="27" fillId="0" borderId="21" xfId="0" applyNumberFormat="1" applyFont="1" applyFill="1" applyBorder="1" applyAlignment="1" quotePrefix="1">
      <alignment horizontal="left"/>
    </xf>
    <xf numFmtId="177" fontId="30" fillId="0" borderId="0" xfId="0" applyNumberFormat="1" applyFont="1" applyFill="1" applyBorder="1" applyAlignment="1">
      <alignment horizontal="center"/>
    </xf>
    <xf numFmtId="177" fontId="27" fillId="0" borderId="0" xfId="0" applyNumberFormat="1" applyFont="1" applyFill="1" applyBorder="1" applyAlignment="1">
      <alignment/>
    </xf>
    <xf numFmtId="177" fontId="30" fillId="0" borderId="0" xfId="0" applyNumberFormat="1" applyFont="1" applyFill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177" fontId="30" fillId="0" borderId="0" xfId="21" applyNumberFormat="1" applyFont="1" applyFill="1" applyBorder="1" applyAlignment="1">
      <alignment horizontal="center"/>
    </xf>
    <xf numFmtId="177" fontId="30" fillId="0" borderId="0" xfId="0" applyNumberFormat="1" applyFont="1" applyFill="1" applyAlignment="1" quotePrefix="1">
      <alignment horizontal="left"/>
    </xf>
    <xf numFmtId="177" fontId="30" fillId="0" borderId="0" xfId="0" applyNumberFormat="1" applyFont="1" applyFill="1" applyAlignment="1">
      <alignment/>
    </xf>
    <xf numFmtId="177" fontId="33" fillId="0" borderId="0" xfId="0" applyNumberFormat="1" applyFont="1" applyFill="1" applyAlignment="1">
      <alignment horizontal="center"/>
    </xf>
    <xf numFmtId="177" fontId="33" fillId="0" borderId="0" xfId="0" applyNumberFormat="1" applyFont="1" applyFill="1" applyAlignment="1">
      <alignment horizontal="left"/>
    </xf>
    <xf numFmtId="177" fontId="33" fillId="0" borderId="0" xfId="21" applyNumberFormat="1" applyFont="1" applyFill="1" applyAlignment="1">
      <alignment horizontal="center"/>
    </xf>
    <xf numFmtId="177" fontId="27" fillId="0" borderId="21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/>
    </xf>
    <xf numFmtId="177" fontId="27" fillId="6" borderId="0" xfId="0" applyNumberFormat="1" applyFont="1" applyFill="1" applyBorder="1" applyAlignment="1">
      <alignment/>
    </xf>
    <xf numFmtId="177" fontId="27" fillId="6" borderId="0" xfId="0" applyNumberFormat="1" applyFont="1" applyFill="1" applyAlignment="1">
      <alignment horizontal="center"/>
    </xf>
    <xf numFmtId="177" fontId="27" fillId="6" borderId="0" xfId="0" applyNumberFormat="1" applyFont="1" applyFill="1" applyAlignment="1">
      <alignment/>
    </xf>
    <xf numFmtId="177" fontId="27" fillId="6" borderId="0" xfId="0" applyNumberFormat="1" applyFont="1" applyFill="1" applyAlignment="1">
      <alignment horizontal="right"/>
    </xf>
    <xf numFmtId="178" fontId="27" fillId="6" borderId="0" xfId="0" applyNumberFormat="1" applyFont="1" applyFill="1" applyBorder="1" applyAlignment="1">
      <alignment/>
    </xf>
    <xf numFmtId="178" fontId="27" fillId="6" borderId="0" xfId="0" applyNumberFormat="1" applyFont="1" applyFill="1" applyAlignment="1">
      <alignment horizontal="right"/>
    </xf>
    <xf numFmtId="178" fontId="27" fillId="6" borderId="0" xfId="21" applyNumberFormat="1" applyFont="1" applyFill="1" applyAlignment="1">
      <alignment horizontal="center"/>
    </xf>
    <xf numFmtId="177" fontId="34" fillId="6" borderId="0" xfId="0" applyNumberFormat="1" applyFont="1" applyFill="1" applyAlignment="1">
      <alignment vertical="center"/>
    </xf>
    <xf numFmtId="177" fontId="27" fillId="6" borderId="0" xfId="0" applyNumberFormat="1" applyFont="1" applyFill="1" applyAlignment="1">
      <alignment/>
    </xf>
    <xf numFmtId="178" fontId="27" fillId="0" borderId="0" xfId="0" applyNumberFormat="1" applyFont="1" applyFill="1" applyBorder="1" applyAlignment="1">
      <alignment/>
    </xf>
    <xf numFmtId="178" fontId="27" fillId="0" borderId="0" xfId="0" applyNumberFormat="1" applyFont="1" applyFill="1" applyAlignment="1">
      <alignment horizontal="right"/>
    </xf>
    <xf numFmtId="177" fontId="30" fillId="0" borderId="5" xfId="0" applyNumberFormat="1" applyFont="1" applyFill="1" applyBorder="1" applyAlignment="1">
      <alignment horizontal="center"/>
    </xf>
    <xf numFmtId="178" fontId="27" fillId="0" borderId="0" xfId="0" applyNumberFormat="1" applyFont="1" applyFill="1" applyAlignment="1">
      <alignment/>
    </xf>
    <xf numFmtId="10" fontId="27" fillId="0" borderId="0" xfId="21" applyNumberFormat="1" applyFont="1" applyFill="1" applyAlignment="1">
      <alignment/>
    </xf>
    <xf numFmtId="178" fontId="27" fillId="0" borderId="15" xfId="0" applyNumberFormat="1" applyFont="1" applyFill="1" applyBorder="1" applyAlignment="1">
      <alignment/>
    </xf>
    <xf numFmtId="10" fontId="27" fillId="0" borderId="15" xfId="21" applyNumberFormat="1" applyFont="1" applyFill="1" applyBorder="1" applyAlignment="1">
      <alignment/>
    </xf>
    <xf numFmtId="178" fontId="27" fillId="0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/>
    </xf>
    <xf numFmtId="178" fontId="30" fillId="0" borderId="0" xfId="0" applyNumberFormat="1" applyFont="1" applyFill="1" applyAlignment="1">
      <alignment/>
    </xf>
    <xf numFmtId="0" fontId="35" fillId="11" borderId="0" xfId="0" applyFont="1" applyFill="1" applyAlignment="1" quotePrefix="1">
      <alignment horizontal="left"/>
    </xf>
    <xf numFmtId="0" fontId="35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35" fillId="0" borderId="22" xfId="0" applyFont="1" applyFill="1" applyBorder="1" applyAlignment="1" quotePrefix="1">
      <alignment horizontal="left"/>
    </xf>
    <xf numFmtId="167" fontId="35" fillId="0" borderId="22" xfId="15" applyNumberFormat="1" applyFont="1" applyFill="1" applyBorder="1" applyAlignment="1">
      <alignment horizontal="center"/>
    </xf>
    <xf numFmtId="41" fontId="35" fillId="0" borderId="22" xfId="15" applyNumberFormat="1" applyFont="1" applyFill="1" applyBorder="1" applyAlignment="1">
      <alignment horizontal="center"/>
    </xf>
    <xf numFmtId="41" fontId="35" fillId="0" borderId="22" xfId="15" applyNumberFormat="1" applyFont="1" applyFill="1" applyBorder="1" applyAlignment="1">
      <alignment/>
    </xf>
    <xf numFmtId="41" fontId="35" fillId="5" borderId="22" xfId="15" applyNumberFormat="1" applyFont="1" applyFill="1" applyBorder="1" applyAlignment="1">
      <alignment/>
    </xf>
    <xf numFmtId="41" fontId="35" fillId="4" borderId="22" xfId="15" applyNumberFormat="1" applyFont="1" applyFill="1" applyBorder="1" applyAlignment="1">
      <alignment/>
    </xf>
    <xf numFmtId="41" fontId="6" fillId="5" borderId="22" xfId="15" applyNumberFormat="1" applyFont="1" applyFill="1" applyBorder="1" applyAlignment="1">
      <alignment/>
    </xf>
    <xf numFmtId="41" fontId="6" fillId="12" borderId="22" xfId="15" applyNumberFormat="1" applyFont="1" applyFill="1" applyBorder="1" applyAlignment="1">
      <alignment/>
    </xf>
    <xf numFmtId="41" fontId="6" fillId="9" borderId="22" xfId="15" applyNumberFormat="1" applyFont="1" applyFill="1" applyBorder="1" applyAlignment="1">
      <alignment/>
    </xf>
    <xf numFmtId="41" fontId="6" fillId="13" borderId="22" xfId="15" applyNumberFormat="1" applyFont="1" applyFill="1" applyBorder="1" applyAlignment="1">
      <alignment/>
    </xf>
    <xf numFmtId="41" fontId="6" fillId="3" borderId="22" xfId="15" applyNumberFormat="1" applyFont="1" applyFill="1" applyBorder="1" applyAlignment="1">
      <alignment/>
    </xf>
    <xf numFmtId="41" fontId="35" fillId="9" borderId="22" xfId="15" applyNumberFormat="1" applyFont="1" applyFill="1" applyBorder="1" applyAlignment="1">
      <alignment/>
    </xf>
    <xf numFmtId="41" fontId="35" fillId="11" borderId="22" xfId="15" applyNumberFormat="1" applyFont="1" applyFill="1" applyBorder="1" applyAlignment="1">
      <alignment/>
    </xf>
    <xf numFmtId="41" fontId="35" fillId="14" borderId="22" xfId="15" applyNumberFormat="1" applyFont="1" applyFill="1" applyBorder="1" applyAlignment="1">
      <alignment/>
    </xf>
    <xf numFmtId="41" fontId="35" fillId="0" borderId="0" xfId="0" applyNumberFormat="1" applyFont="1" applyFill="1" applyBorder="1" applyAlignment="1">
      <alignment/>
    </xf>
    <xf numFmtId="41" fontId="35" fillId="0" borderId="0" xfId="15" applyNumberFormat="1" applyFont="1" applyFill="1" applyBorder="1" applyAlignment="1">
      <alignment/>
    </xf>
    <xf numFmtId="0" fontId="35" fillId="11" borderId="0" xfId="0" applyFont="1" applyFill="1" applyAlignment="1">
      <alignment horizontal="left"/>
    </xf>
    <xf numFmtId="0" fontId="36" fillId="0" borderId="22" xfId="0" applyFont="1" applyFill="1" applyBorder="1" applyAlignment="1">
      <alignment horizontal="center"/>
    </xf>
    <xf numFmtId="0" fontId="36" fillId="0" borderId="22" xfId="0" applyFont="1" applyFill="1" applyBorder="1" applyAlignment="1" quotePrefix="1">
      <alignment horizontal="left"/>
    </xf>
    <xf numFmtId="41" fontId="35" fillId="0" borderId="23" xfId="15" applyNumberFormat="1" applyFont="1" applyFill="1" applyBorder="1" applyAlignment="1">
      <alignment horizontal="center"/>
    </xf>
    <xf numFmtId="41" fontId="36" fillId="0" borderId="23" xfId="15" applyNumberFormat="1" applyFont="1" applyFill="1" applyBorder="1" applyAlignment="1">
      <alignment/>
    </xf>
    <xf numFmtId="41" fontId="36" fillId="0" borderId="22" xfId="15" applyNumberFormat="1" applyFont="1" applyFill="1" applyBorder="1" applyAlignment="1">
      <alignment/>
    </xf>
    <xf numFmtId="41" fontId="37" fillId="5" borderId="22" xfId="15" applyNumberFormat="1" applyFont="1" applyFill="1" applyBorder="1" applyAlignment="1">
      <alignment/>
    </xf>
    <xf numFmtId="41" fontId="6" fillId="5" borderId="23" xfId="15" applyNumberFormat="1" applyFont="1" applyFill="1" applyBorder="1" applyAlignment="1">
      <alignment/>
    </xf>
    <xf numFmtId="41" fontId="6" fillId="12" borderId="23" xfId="15" applyNumberFormat="1" applyFont="1" applyFill="1" applyBorder="1" applyAlignment="1">
      <alignment/>
    </xf>
    <xf numFmtId="41" fontId="6" fillId="9" borderId="23" xfId="15" applyNumberFormat="1" applyFont="1" applyFill="1" applyBorder="1" applyAlignment="1">
      <alignment/>
    </xf>
    <xf numFmtId="41" fontId="6" fillId="13" borderId="23" xfId="15" applyNumberFormat="1" applyFont="1" applyFill="1" applyBorder="1" applyAlignment="1">
      <alignment/>
    </xf>
    <xf numFmtId="41" fontId="6" fillId="3" borderId="23" xfId="15" applyNumberFormat="1" applyFont="1" applyFill="1" applyBorder="1" applyAlignment="1">
      <alignment/>
    </xf>
    <xf numFmtId="41" fontId="35" fillId="9" borderId="23" xfId="15" applyNumberFormat="1" applyFont="1" applyFill="1" applyBorder="1" applyAlignment="1">
      <alignment/>
    </xf>
    <xf numFmtId="41" fontId="35" fillId="0" borderId="23" xfId="15" applyNumberFormat="1" applyFont="1" applyFill="1" applyBorder="1" applyAlignment="1">
      <alignment/>
    </xf>
    <xf numFmtId="41" fontId="35" fillId="11" borderId="23" xfId="15" applyNumberFormat="1" applyFont="1" applyFill="1" applyBorder="1" applyAlignment="1">
      <alignment/>
    </xf>
    <xf numFmtId="41" fontId="35" fillId="14" borderId="23" xfId="15" applyNumberFormat="1" applyFont="1" applyFill="1" applyBorder="1" applyAlignment="1">
      <alignment/>
    </xf>
    <xf numFmtId="41" fontId="35" fillId="0" borderId="0" xfId="15" applyNumberFormat="1" applyFont="1" applyFill="1" applyBorder="1" applyAlignment="1">
      <alignment horizontal="center"/>
    </xf>
    <xf numFmtId="41" fontId="35" fillId="0" borderId="3" xfId="15" applyNumberFormat="1" applyFont="1" applyFill="1" applyBorder="1" applyAlignment="1">
      <alignment/>
    </xf>
    <xf numFmtId="41" fontId="35" fillId="5" borderId="3" xfId="15" applyNumberFormat="1" applyFont="1" applyFill="1" applyBorder="1" applyAlignment="1">
      <alignment/>
    </xf>
    <xf numFmtId="41" fontId="6" fillId="5" borderId="3" xfId="15" applyNumberFormat="1" applyFont="1" applyFill="1" applyBorder="1" applyAlignment="1">
      <alignment/>
    </xf>
    <xf numFmtId="41" fontId="6" fillId="12" borderId="3" xfId="15" applyNumberFormat="1" applyFont="1" applyFill="1" applyBorder="1" applyAlignment="1">
      <alignment/>
    </xf>
    <xf numFmtId="41" fontId="6" fillId="9" borderId="3" xfId="15" applyNumberFormat="1" applyFont="1" applyFill="1" applyBorder="1" applyAlignment="1">
      <alignment/>
    </xf>
    <xf numFmtId="41" fontId="6" fillId="13" borderId="3" xfId="15" applyNumberFormat="1" applyFont="1" applyFill="1" applyBorder="1" applyAlignment="1">
      <alignment/>
    </xf>
    <xf numFmtId="41" fontId="6" fillId="3" borderId="3" xfId="15" applyNumberFormat="1" applyFont="1" applyFill="1" applyBorder="1" applyAlignment="1">
      <alignment/>
    </xf>
    <xf numFmtId="41" fontId="35" fillId="9" borderId="3" xfId="15" applyNumberFormat="1" applyFont="1" applyFill="1" applyBorder="1" applyAlignment="1">
      <alignment/>
    </xf>
    <xf numFmtId="10" fontId="6" fillId="15" borderId="15" xfId="21" applyNumberFormat="1" applyFont="1" applyFill="1" applyBorder="1" applyAlignment="1">
      <alignment/>
    </xf>
    <xf numFmtId="41" fontId="35" fillId="11" borderId="3" xfId="15" applyNumberFormat="1" applyFont="1" applyFill="1" applyBorder="1" applyAlignment="1">
      <alignment/>
    </xf>
    <xf numFmtId="41" fontId="35" fillId="14" borderId="3" xfId="15" applyNumberFormat="1" applyFont="1" applyFill="1" applyBorder="1" applyAlignment="1">
      <alignment/>
    </xf>
    <xf numFmtId="41" fontId="35" fillId="0" borderId="3" xfId="0" applyNumberFormat="1" applyFont="1" applyFill="1" applyBorder="1" applyAlignment="1">
      <alignment/>
    </xf>
    <xf numFmtId="41" fontId="35" fillId="0" borderId="24" xfId="15" applyNumberFormat="1" applyFont="1" applyFill="1" applyBorder="1" applyAlignment="1">
      <alignment horizontal="center"/>
    </xf>
    <xf numFmtId="41" fontId="35" fillId="3" borderId="24" xfId="15" applyNumberFormat="1" applyFont="1" applyFill="1" applyBorder="1" applyAlignment="1">
      <alignment/>
    </xf>
    <xf numFmtId="41" fontId="35" fillId="5" borderId="24" xfId="15" applyNumberFormat="1" applyFont="1" applyFill="1" applyBorder="1" applyAlignment="1">
      <alignment/>
    </xf>
    <xf numFmtId="41" fontId="6" fillId="5" borderId="24" xfId="15" applyNumberFormat="1" applyFont="1" applyFill="1" applyBorder="1" applyAlignment="1">
      <alignment/>
    </xf>
    <xf numFmtId="41" fontId="6" fillId="12" borderId="24" xfId="15" applyNumberFormat="1" applyFont="1" applyFill="1" applyBorder="1" applyAlignment="1">
      <alignment/>
    </xf>
    <xf numFmtId="41" fontId="6" fillId="9" borderId="24" xfId="15" applyNumberFormat="1" applyFont="1" applyFill="1" applyBorder="1" applyAlignment="1">
      <alignment/>
    </xf>
    <xf numFmtId="41" fontId="6" fillId="13" borderId="24" xfId="15" applyNumberFormat="1" applyFont="1" applyFill="1" applyBorder="1" applyAlignment="1">
      <alignment/>
    </xf>
    <xf numFmtId="41" fontId="6" fillId="3" borderId="24" xfId="15" applyNumberFormat="1" applyFont="1" applyFill="1" applyBorder="1" applyAlignment="1">
      <alignment/>
    </xf>
    <xf numFmtId="41" fontId="35" fillId="9" borderId="24" xfId="15" applyNumberFormat="1" applyFont="1" applyFill="1" applyBorder="1" applyAlignment="1">
      <alignment/>
    </xf>
    <xf numFmtId="41" fontId="35" fillId="0" borderId="24" xfId="15" applyNumberFormat="1" applyFont="1" applyFill="1" applyBorder="1" applyAlignment="1">
      <alignment/>
    </xf>
    <xf numFmtId="10" fontId="6" fillId="15" borderId="0" xfId="21" applyNumberFormat="1" applyFont="1" applyFill="1" applyBorder="1" applyAlignment="1">
      <alignment/>
    </xf>
    <xf numFmtId="41" fontId="35" fillId="11" borderId="24" xfId="15" applyNumberFormat="1" applyFont="1" applyFill="1" applyBorder="1" applyAlignment="1">
      <alignment/>
    </xf>
    <xf numFmtId="41" fontId="35" fillId="7" borderId="24" xfId="15" applyNumberFormat="1" applyFont="1" applyFill="1" applyBorder="1" applyAlignment="1">
      <alignment/>
    </xf>
    <xf numFmtId="41" fontId="35" fillId="7" borderId="0" xfId="0" applyNumberFormat="1" applyFont="1" applyFill="1" applyBorder="1" applyAlignment="1">
      <alignment/>
    </xf>
    <xf numFmtId="41" fontId="35" fillId="7" borderId="0" xfId="15" applyNumberFormat="1" applyFont="1" applyFill="1" applyBorder="1" applyAlignment="1">
      <alignment/>
    </xf>
    <xf numFmtId="0" fontId="6" fillId="11" borderId="0" xfId="0" applyFont="1" applyFill="1" applyAlignment="1">
      <alignment horizontal="left"/>
    </xf>
    <xf numFmtId="0" fontId="6" fillId="0" borderId="22" xfId="0" applyFont="1" applyFill="1" applyBorder="1" applyAlignment="1">
      <alignment horizontal="center"/>
    </xf>
    <xf numFmtId="1" fontId="38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 quotePrefix="1">
      <alignment horizontal="left"/>
    </xf>
    <xf numFmtId="167" fontId="6" fillId="0" borderId="22" xfId="15" applyNumberFormat="1" applyFont="1" applyFill="1" applyBorder="1" applyAlignment="1">
      <alignment horizontal="center"/>
    </xf>
    <xf numFmtId="41" fontId="6" fillId="0" borderId="22" xfId="15" applyNumberFormat="1" applyFont="1" applyFill="1" applyBorder="1" applyAlignment="1">
      <alignment horizontal="center"/>
    </xf>
    <xf numFmtId="41" fontId="39" fillId="0" borderId="22" xfId="15" applyNumberFormat="1" applyFont="1" applyFill="1" applyBorder="1" applyAlignment="1">
      <alignment/>
    </xf>
    <xf numFmtId="41" fontId="39" fillId="5" borderId="22" xfId="15" applyNumberFormat="1" applyFont="1" applyFill="1" applyBorder="1" applyAlignment="1">
      <alignment/>
    </xf>
    <xf numFmtId="41" fontId="6" fillId="4" borderId="22" xfId="15" applyNumberFormat="1" applyFont="1" applyFill="1" applyBorder="1" applyAlignment="1">
      <alignment/>
    </xf>
    <xf numFmtId="41" fontId="39" fillId="12" borderId="22" xfId="15" applyNumberFormat="1" applyFont="1" applyFill="1" applyBorder="1" applyAlignment="1">
      <alignment/>
    </xf>
    <xf numFmtId="41" fontId="39" fillId="9" borderId="22" xfId="15" applyNumberFormat="1" applyFont="1" applyFill="1" applyBorder="1" applyAlignment="1">
      <alignment/>
    </xf>
    <xf numFmtId="41" fontId="39" fillId="13" borderId="22" xfId="15" applyNumberFormat="1" applyFont="1" applyFill="1" applyBorder="1" applyAlignment="1">
      <alignment/>
    </xf>
    <xf numFmtId="41" fontId="39" fillId="3" borderId="22" xfId="15" applyNumberFormat="1" applyFont="1" applyFill="1" applyBorder="1" applyAlignment="1">
      <alignment/>
    </xf>
    <xf numFmtId="41" fontId="39" fillId="4" borderId="22" xfId="15" applyNumberFormat="1" applyFont="1" applyFill="1" applyBorder="1" applyAlignment="1">
      <alignment/>
    </xf>
    <xf numFmtId="41" fontId="40" fillId="0" borderId="22" xfId="15" applyNumberFormat="1" applyFont="1" applyFill="1" applyBorder="1" applyAlignment="1">
      <alignment/>
    </xf>
    <xf numFmtId="41" fontId="6" fillId="0" borderId="22" xfId="15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38" fontId="6" fillId="0" borderId="0" xfId="0" applyNumberFormat="1" applyFont="1" applyFill="1" applyAlignment="1">
      <alignment horizontal="center"/>
    </xf>
    <xf numFmtId="167" fontId="6" fillId="12" borderId="0" xfId="15" applyNumberFormat="1" applyFont="1" applyFill="1" applyAlignment="1">
      <alignment horizontal="center"/>
    </xf>
    <xf numFmtId="0" fontId="6" fillId="5" borderId="0" xfId="0" applyFont="1" applyFill="1" applyAlignment="1">
      <alignment/>
    </xf>
    <xf numFmtId="0" fontId="6" fillId="13" borderId="0" xfId="0" applyFont="1" applyFill="1" applyAlignment="1">
      <alignment/>
    </xf>
    <xf numFmtId="167" fontId="6" fillId="3" borderId="0" xfId="15" applyNumberFormat="1" applyFont="1" applyFill="1" applyAlignment="1" quotePrefix="1">
      <alignment horizontal="left"/>
    </xf>
    <xf numFmtId="167" fontId="6" fillId="0" borderId="0" xfId="15" applyNumberFormat="1" applyFont="1" applyFill="1" applyAlignment="1">
      <alignment horizontal="left"/>
    </xf>
    <xf numFmtId="167" fontId="6" fillId="0" borderId="0" xfId="15" applyNumberFormat="1" applyFont="1" applyFill="1" applyAlignment="1">
      <alignment/>
    </xf>
    <xf numFmtId="167" fontId="6" fillId="0" borderId="0" xfId="15" applyNumberFormat="1" applyFont="1" applyFill="1" applyAlignment="1">
      <alignment horizontal="center"/>
    </xf>
    <xf numFmtId="167" fontId="6" fillId="5" borderId="0" xfId="15" applyNumberFormat="1" applyFont="1" applyFill="1" applyAlignment="1">
      <alignment/>
    </xf>
    <xf numFmtId="167" fontId="6" fillId="5" borderId="0" xfId="15" applyNumberFormat="1" applyFont="1" applyFill="1" applyAlignment="1" quotePrefix="1">
      <alignment horizontal="left"/>
    </xf>
    <xf numFmtId="0" fontId="35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5" fontId="6" fillId="5" borderId="0" xfId="0" applyNumberFormat="1" applyFont="1" applyFill="1" applyAlignment="1" quotePrefix="1">
      <alignment horizontal="left"/>
    </xf>
    <xf numFmtId="0" fontId="21" fillId="5" borderId="0" xfId="0" applyNumberFormat="1" applyFont="1" applyFill="1" applyBorder="1" applyAlignment="1" applyProtection="1" quotePrefix="1">
      <alignment horizontal="left"/>
      <protection/>
    </xf>
    <xf numFmtId="38" fontId="6" fillId="5" borderId="0" xfId="0" applyNumberFormat="1" applyFont="1" applyFill="1" applyAlignment="1">
      <alignment/>
    </xf>
    <xf numFmtId="38" fontId="6" fillId="5" borderId="0" xfId="0" applyNumberFormat="1" applyFont="1" applyFill="1" applyAlignment="1">
      <alignment/>
    </xf>
    <xf numFmtId="0" fontId="6" fillId="5" borderId="0" xfId="0" applyFont="1" applyFill="1" applyAlignment="1">
      <alignment/>
    </xf>
    <xf numFmtId="38" fontId="35" fillId="5" borderId="0" xfId="0" applyNumberFormat="1" applyFont="1" applyFill="1" applyAlignment="1">
      <alignment/>
    </xf>
    <xf numFmtId="15" fontId="35" fillId="0" borderId="0" xfId="0" applyNumberFormat="1" applyFont="1" applyFill="1" applyAlignment="1">
      <alignment horizontal="left"/>
    </xf>
    <xf numFmtId="38" fontId="35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8" fontId="6" fillId="0" borderId="0" xfId="0" applyNumberFormat="1" applyFont="1" applyFill="1" applyAlignment="1">
      <alignment/>
    </xf>
    <xf numFmtId="0" fontId="35" fillId="0" borderId="0" xfId="0" applyFont="1" applyFill="1" applyAlignment="1" quotePrefix="1">
      <alignment horizontal="left"/>
    </xf>
    <xf numFmtId="0" fontId="21" fillId="0" borderId="0" xfId="0" applyFont="1" applyFill="1" applyAlignment="1" quotePrefix="1">
      <alignment horizontal="center"/>
    </xf>
    <xf numFmtId="38" fontId="6" fillId="5" borderId="0" xfId="0" applyNumberFormat="1" applyFont="1" applyFill="1" applyAlignment="1" quotePrefix="1">
      <alignment/>
    </xf>
    <xf numFmtId="38" fontId="6" fillId="12" borderId="0" xfId="0" applyNumberFormat="1" applyFont="1" applyFill="1" applyAlignment="1">
      <alignment/>
    </xf>
    <xf numFmtId="38" fontId="6" fillId="9" borderId="0" xfId="0" applyNumberFormat="1" applyFont="1" applyFill="1" applyAlignment="1">
      <alignment/>
    </xf>
    <xf numFmtId="38" fontId="6" fillId="13" borderId="0" xfId="0" applyNumberFormat="1" applyFont="1" applyFill="1" applyAlignment="1" quotePrefix="1">
      <alignment/>
    </xf>
    <xf numFmtId="38" fontId="6" fillId="13" borderId="0" xfId="0" applyNumberFormat="1" applyFont="1" applyFill="1" applyAlignment="1">
      <alignment/>
    </xf>
    <xf numFmtId="38" fontId="6" fillId="13" borderId="0" xfId="0" applyNumberFormat="1" applyFont="1" applyFill="1" applyAlignment="1">
      <alignment/>
    </xf>
    <xf numFmtId="0" fontId="6" fillId="13" borderId="0" xfId="0" applyFont="1" applyFill="1" applyAlignment="1">
      <alignment/>
    </xf>
    <xf numFmtId="38" fontId="35" fillId="16" borderId="0" xfId="0" applyNumberFormat="1" applyFont="1" applyFill="1" applyAlignment="1">
      <alignment/>
    </xf>
    <xf numFmtId="18" fontId="35" fillId="0" borderId="0" xfId="0" applyNumberFormat="1" applyFont="1" applyFill="1" applyAlignment="1">
      <alignment horizontal="left"/>
    </xf>
    <xf numFmtId="38" fontId="6" fillId="0" borderId="0" xfId="0" applyNumberFormat="1" applyFont="1" applyFill="1" applyAlignment="1" quotePrefix="1">
      <alignment/>
    </xf>
    <xf numFmtId="38" fontId="6" fillId="7" borderId="0" xfId="0" applyNumberFormat="1" applyFont="1" applyFill="1" applyAlignment="1" quotePrefix="1">
      <alignment/>
    </xf>
    <xf numFmtId="38" fontId="6" fillId="7" borderId="0" xfId="0" applyNumberFormat="1" applyFont="1" applyFill="1" applyAlignment="1">
      <alignment/>
    </xf>
    <xf numFmtId="38" fontId="35" fillId="0" borderId="0" xfId="0" applyNumberFormat="1" applyFont="1" applyFill="1" applyAlignment="1">
      <alignment horizontal="left"/>
    </xf>
    <xf numFmtId="38" fontId="21" fillId="0" borderId="0" xfId="0" applyNumberFormat="1" applyFont="1" applyFill="1" applyAlignment="1">
      <alignment horizontal="center"/>
    </xf>
    <xf numFmtId="179" fontId="35" fillId="5" borderId="0" xfId="0" applyNumberFormat="1" applyFont="1" applyFill="1" applyAlignment="1" quotePrefix="1">
      <alignment/>
    </xf>
    <xf numFmtId="179" fontId="35" fillId="12" borderId="0" xfId="0" applyNumberFormat="1" applyFont="1" applyFill="1" applyAlignment="1">
      <alignment/>
    </xf>
    <xf numFmtId="179" fontId="35" fillId="9" borderId="0" xfId="0" applyNumberFormat="1" applyFont="1" applyFill="1" applyAlignment="1">
      <alignment/>
    </xf>
    <xf numFmtId="179" fontId="35" fillId="13" borderId="0" xfId="0" applyNumberFormat="1" applyFont="1" applyFill="1" applyAlignment="1">
      <alignment/>
    </xf>
    <xf numFmtId="179" fontId="35" fillId="3" borderId="0" xfId="0" applyNumberFormat="1" applyFont="1" applyFill="1" applyAlignment="1" quotePrefix="1">
      <alignment/>
    </xf>
    <xf numFmtId="38" fontId="6" fillId="3" borderId="0" xfId="0" applyNumberFormat="1" applyFont="1" applyFill="1" applyAlignment="1">
      <alignment/>
    </xf>
    <xf numFmtId="179" fontId="35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38" fontId="6" fillId="3" borderId="0" xfId="0" applyNumberFormat="1" applyFont="1" applyFill="1" applyAlignment="1">
      <alignment/>
    </xf>
    <xf numFmtId="38" fontId="35" fillId="3" borderId="0" xfId="0" applyNumberFormat="1" applyFont="1" applyFill="1" applyAlignment="1">
      <alignment/>
    </xf>
    <xf numFmtId="38" fontId="35" fillId="0" borderId="0" xfId="0" applyNumberFormat="1" applyFont="1" applyFill="1" applyBorder="1" applyAlignment="1" applyProtection="1">
      <alignment horizontal="centerContinuous"/>
      <protection/>
    </xf>
    <xf numFmtId="179" fontId="35" fillId="0" borderId="0" xfId="0" applyNumberFormat="1" applyFont="1" applyFill="1" applyAlignment="1" quotePrefix="1">
      <alignment/>
    </xf>
    <xf numFmtId="179" fontId="35" fillId="0" borderId="0" xfId="0" applyNumberFormat="1" applyFont="1" applyFill="1" applyAlignment="1">
      <alignment/>
    </xf>
    <xf numFmtId="179" fontId="35" fillId="15" borderId="0" xfId="0" applyNumberFormat="1" applyFont="1" applyFill="1" applyAlignment="1" quotePrefix="1">
      <alignment/>
    </xf>
    <xf numFmtId="179" fontId="35" fillId="15" borderId="0" xfId="0" applyNumberFormat="1" applyFont="1" applyFill="1" applyAlignment="1">
      <alignment/>
    </xf>
    <xf numFmtId="38" fontId="6" fillId="9" borderId="0" xfId="0" applyNumberFormat="1" applyFont="1" applyFill="1" applyAlignment="1" quotePrefix="1">
      <alignment/>
    </xf>
    <xf numFmtId="43" fontId="6" fillId="0" borderId="0" xfId="15" applyFont="1" applyFill="1" applyAlignment="1">
      <alignment/>
    </xf>
    <xf numFmtId="43" fontId="38" fillId="0" borderId="0" xfId="15" applyFont="1" applyFill="1" applyAlignment="1">
      <alignment horizontal="center"/>
    </xf>
    <xf numFmtId="15" fontId="35" fillId="0" borderId="0" xfId="0" applyNumberFormat="1" applyFont="1" applyFill="1" applyAlignment="1" quotePrefix="1">
      <alignment/>
    </xf>
    <xf numFmtId="44" fontId="6" fillId="0" borderId="0" xfId="17" applyFont="1" applyFill="1" applyBorder="1" applyAlignment="1">
      <alignment horizontal="center"/>
    </xf>
    <xf numFmtId="38" fontId="6" fillId="9" borderId="0" xfId="0" applyNumberFormat="1" applyFont="1" applyFill="1" applyAlignment="1">
      <alignment/>
    </xf>
    <xf numFmtId="0" fontId="6" fillId="9" borderId="0" xfId="0" applyFont="1" applyFill="1" applyAlignment="1">
      <alignment/>
    </xf>
    <xf numFmtId="38" fontId="35" fillId="9" borderId="0" xfId="0" applyNumberFormat="1" applyFont="1" applyFill="1" applyBorder="1" applyAlignment="1" applyProtection="1">
      <alignment horizontal="centerContinuous"/>
      <protection/>
    </xf>
    <xf numFmtId="38" fontId="35" fillId="0" borderId="0" xfId="0" applyNumberFormat="1" applyFont="1" applyFill="1" applyBorder="1" applyAlignment="1" applyProtection="1" quotePrefix="1">
      <alignment horizontal="left"/>
      <protection/>
    </xf>
    <xf numFmtId="38" fontId="35" fillId="0" borderId="0" xfId="0" applyNumberFormat="1" applyFont="1" applyFill="1" applyAlignment="1">
      <alignment/>
    </xf>
    <xf numFmtId="0" fontId="6" fillId="0" borderId="0" xfId="0" applyFont="1" applyFill="1" applyAlignment="1" quotePrefix="1">
      <alignment/>
    </xf>
    <xf numFmtId="38" fontId="6" fillId="0" borderId="0" xfId="0" applyNumberFormat="1" applyFont="1" applyFill="1" applyAlignment="1" quotePrefix="1">
      <alignment/>
    </xf>
    <xf numFmtId="0" fontId="35" fillId="0" borderId="0" xfId="0" applyFont="1" applyFill="1" applyAlignment="1" quotePrefix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38" fontId="6" fillId="0" borderId="0" xfId="0" applyNumberFormat="1" applyFont="1" applyFill="1" applyBorder="1" applyAlignment="1" applyProtection="1">
      <alignment horizontal="center"/>
      <protection/>
    </xf>
    <xf numFmtId="0" fontId="35" fillId="5" borderId="0" xfId="0" applyNumberFormat="1" applyFont="1" applyFill="1" applyBorder="1" applyAlignment="1" applyProtection="1">
      <alignment horizontal="center"/>
      <protection/>
    </xf>
    <xf numFmtId="0" fontId="6" fillId="4" borderId="0" xfId="0" applyNumberFormat="1" applyFont="1" applyFill="1" applyBorder="1" applyAlignment="1" applyProtection="1">
      <alignment horizontal="center"/>
      <protection/>
    </xf>
    <xf numFmtId="38" fontId="6" fillId="5" borderId="0" xfId="0" applyNumberFormat="1" applyFont="1" applyFill="1" applyBorder="1" applyAlignment="1">
      <alignment horizontal="center"/>
    </xf>
    <xf numFmtId="38" fontId="6" fillId="12" borderId="0" xfId="0" applyNumberFormat="1" applyFont="1" applyFill="1" applyBorder="1" applyAlignment="1">
      <alignment horizontal="center"/>
    </xf>
    <xf numFmtId="38" fontId="6" fillId="9" borderId="0" xfId="0" applyNumberFormat="1" applyFont="1" applyFill="1" applyBorder="1" applyAlignment="1">
      <alignment horizontal="center"/>
    </xf>
    <xf numFmtId="38" fontId="6" fillId="13" borderId="0" xfId="0" applyNumberFormat="1" applyFont="1" applyFill="1" applyBorder="1" applyAlignment="1">
      <alignment horizontal="center"/>
    </xf>
    <xf numFmtId="38" fontId="6" fillId="3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8" fontId="35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35" fillId="5" borderId="0" xfId="0" applyNumberFormat="1" applyFont="1" applyFill="1" applyBorder="1" applyAlignment="1" applyProtection="1" quotePrefix="1">
      <alignment horizontal="center"/>
      <protection/>
    </xf>
    <xf numFmtId="0" fontId="6" fillId="5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38" fontId="35" fillId="11" borderId="25" xfId="0" applyNumberFormat="1" applyFont="1" applyFill="1" applyBorder="1" applyAlignment="1" applyProtection="1">
      <alignment horizontal="center"/>
      <protection/>
    </xf>
    <xf numFmtId="38" fontId="35" fillId="11" borderId="21" xfId="0" applyNumberFormat="1" applyFont="1" applyFill="1" applyBorder="1" applyAlignment="1" applyProtection="1">
      <alignment horizontal="center"/>
      <protection/>
    </xf>
    <xf numFmtId="38" fontId="35" fillId="11" borderId="21" xfId="0" applyNumberFormat="1" applyFont="1" applyFill="1" applyBorder="1" applyAlignment="1">
      <alignment horizontal="center"/>
    </xf>
    <xf numFmtId="0" fontId="6" fillId="14" borderId="25" xfId="0" applyFont="1" applyFill="1" applyBorder="1" applyAlignment="1">
      <alignment horizontal="center"/>
    </xf>
    <xf numFmtId="38" fontId="35" fillId="14" borderId="21" xfId="0" applyNumberFormat="1" applyFont="1" applyFill="1" applyBorder="1" applyAlignment="1" applyProtection="1">
      <alignment horizontal="center"/>
      <protection/>
    </xf>
    <xf numFmtId="38" fontId="35" fillId="14" borderId="21" xfId="0" applyNumberFormat="1" applyFont="1" applyFill="1" applyBorder="1" applyAlignment="1">
      <alignment horizontal="center"/>
    </xf>
    <xf numFmtId="38" fontId="35" fillId="14" borderId="21" xfId="0" applyNumberFormat="1" applyFont="1" applyFill="1" applyBorder="1" applyAlignment="1">
      <alignment horizontal="center" wrapText="1"/>
    </xf>
    <xf numFmtId="38" fontId="35" fillId="14" borderId="26" xfId="0" applyNumberFormat="1" applyFont="1" applyFill="1" applyBorder="1" applyAlignment="1">
      <alignment horizontal="center" wrapText="1"/>
    </xf>
    <xf numFmtId="38" fontId="35" fillId="0" borderId="0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41" fillId="0" borderId="8" xfId="0" applyFont="1" applyFill="1" applyBorder="1" applyAlignment="1">
      <alignment horizontal="center" wrapText="1"/>
    </xf>
    <xf numFmtId="0" fontId="6" fillId="0" borderId="8" xfId="0" applyNumberFormat="1" applyFont="1" applyFill="1" applyBorder="1" applyAlignment="1" applyProtection="1">
      <alignment horizontal="center"/>
      <protection/>
    </xf>
    <xf numFmtId="38" fontId="6" fillId="0" borderId="8" xfId="0" applyNumberFormat="1" applyFont="1" applyFill="1" applyBorder="1" applyAlignment="1">
      <alignment horizontal="center" wrapText="1"/>
    </xf>
    <xf numFmtId="180" fontId="6" fillId="0" borderId="8" xfId="0" applyNumberFormat="1" applyFont="1" applyFill="1" applyBorder="1" applyAlignment="1" quotePrefix="1">
      <alignment horizontal="center" wrapText="1"/>
    </xf>
    <xf numFmtId="180" fontId="6" fillId="0" borderId="8" xfId="0" applyNumberFormat="1" applyFont="1" applyFill="1" applyBorder="1" applyAlignment="1">
      <alignment horizontal="center" wrapText="1"/>
    </xf>
    <xf numFmtId="0" fontId="6" fillId="0" borderId="8" xfId="0" applyNumberFormat="1" applyFont="1" applyFill="1" applyBorder="1" applyAlignment="1" applyProtection="1" quotePrefix="1">
      <alignment horizontal="center" wrapText="1"/>
      <protection/>
    </xf>
    <xf numFmtId="0" fontId="6" fillId="0" borderId="8" xfId="0" applyNumberFormat="1" applyFont="1" applyFill="1" applyBorder="1" applyAlignment="1" applyProtection="1">
      <alignment horizontal="center" wrapText="1"/>
      <protection/>
    </xf>
    <xf numFmtId="38" fontId="35" fillId="5" borderId="8" xfId="0" applyNumberFormat="1" applyFont="1" applyFill="1" applyBorder="1" applyAlignment="1" quotePrefix="1">
      <alignment horizontal="center" wrapText="1"/>
    </xf>
    <xf numFmtId="0" fontId="6" fillId="4" borderId="8" xfId="0" applyNumberFormat="1" applyFont="1" applyFill="1" applyBorder="1" applyAlignment="1" applyProtection="1">
      <alignment horizontal="center"/>
      <protection/>
    </xf>
    <xf numFmtId="38" fontId="6" fillId="5" borderId="8" xfId="0" applyNumberFormat="1" applyFont="1" applyFill="1" applyBorder="1" applyAlignment="1">
      <alignment horizontal="center" wrapText="1"/>
    </xf>
    <xf numFmtId="38" fontId="6" fillId="12" borderId="8" xfId="0" applyNumberFormat="1" applyFont="1" applyFill="1" applyBorder="1" applyAlignment="1">
      <alignment horizontal="center" wrapText="1"/>
    </xf>
    <xf numFmtId="38" fontId="6" fillId="9" borderId="8" xfId="0" applyNumberFormat="1" applyFont="1" applyFill="1" applyBorder="1" applyAlignment="1">
      <alignment horizontal="center" wrapText="1"/>
    </xf>
    <xf numFmtId="38" fontId="6" fillId="13" borderId="8" xfId="0" applyNumberFormat="1" applyFont="1" applyFill="1" applyBorder="1" applyAlignment="1">
      <alignment horizontal="center" wrapText="1"/>
    </xf>
    <xf numFmtId="38" fontId="6" fillId="3" borderId="8" xfId="0" applyNumberFormat="1" applyFont="1" applyFill="1" applyBorder="1" applyAlignment="1">
      <alignment horizontal="center" wrapText="1"/>
    </xf>
    <xf numFmtId="38" fontId="6" fillId="0" borderId="8" xfId="0" applyNumberFormat="1" applyFont="1" applyFill="1" applyBorder="1" applyAlignment="1" quotePrefix="1">
      <alignment horizontal="center" wrapText="1"/>
    </xf>
    <xf numFmtId="0" fontId="35" fillId="0" borderId="8" xfId="0" applyFont="1" applyFill="1" applyBorder="1" applyAlignment="1">
      <alignment horizontal="center" wrapText="1"/>
    </xf>
    <xf numFmtId="38" fontId="35" fillId="11" borderId="8" xfId="0" applyNumberFormat="1" applyFont="1" applyFill="1" applyBorder="1" applyAlignment="1">
      <alignment horizontal="center" wrapText="1"/>
    </xf>
    <xf numFmtId="38" fontId="35" fillId="11" borderId="0" xfId="0" applyNumberFormat="1" applyFont="1" applyFill="1" applyBorder="1" applyAlignment="1">
      <alignment horizontal="center" wrapText="1"/>
    </xf>
    <xf numFmtId="38" fontId="6" fillId="11" borderId="0" xfId="0" applyNumberFormat="1" applyFont="1" applyFill="1" applyBorder="1" applyAlignment="1">
      <alignment horizontal="center" wrapText="1"/>
    </xf>
    <xf numFmtId="38" fontId="35" fillId="14" borderId="8" xfId="0" applyNumberFormat="1" applyFont="1" applyFill="1" applyBorder="1" applyAlignment="1">
      <alignment horizontal="center" wrapText="1"/>
    </xf>
    <xf numFmtId="38" fontId="35" fillId="14" borderId="0" xfId="0" applyNumberFormat="1" applyFont="1" applyFill="1" applyBorder="1" applyAlignment="1">
      <alignment horizontal="center" wrapText="1"/>
    </xf>
    <xf numFmtId="38" fontId="35" fillId="0" borderId="8" xfId="0" applyNumberFormat="1" applyFont="1" applyFill="1" applyBorder="1" applyAlignment="1">
      <alignment horizontal="center" wrapText="1"/>
    </xf>
    <xf numFmtId="38" fontId="6" fillId="0" borderId="8" xfId="0" applyNumberFormat="1" applyFont="1" applyFill="1" applyBorder="1" applyAlignment="1" quotePrefix="1">
      <alignment horizontal="center"/>
    </xf>
    <xf numFmtId="38" fontId="6" fillId="0" borderId="8" xfId="0" applyNumberFormat="1" applyFont="1" applyFill="1" applyBorder="1" applyAlignment="1">
      <alignment horizontal="center"/>
    </xf>
    <xf numFmtId="6" fontId="6" fillId="0" borderId="0" xfId="0" applyNumberFormat="1" applyFont="1" applyFill="1" applyAlignment="1">
      <alignment/>
    </xf>
    <xf numFmtId="0" fontId="35" fillId="0" borderId="0" xfId="0" applyFont="1" applyFill="1" applyAlignment="1">
      <alignment horizontal="left"/>
    </xf>
    <xf numFmtId="38" fontId="6" fillId="0" borderId="0" xfId="0" applyNumberFormat="1" applyFont="1" applyFill="1" applyBorder="1" applyAlignment="1">
      <alignment/>
    </xf>
    <xf numFmtId="38" fontId="35" fillId="5" borderId="0" xfId="0" applyNumberFormat="1" applyFont="1" applyFill="1" applyBorder="1" applyAlignment="1" applyProtection="1">
      <alignment/>
      <protection/>
    </xf>
    <xf numFmtId="38" fontId="6" fillId="4" borderId="0" xfId="0" applyNumberFormat="1" applyFont="1" applyFill="1" applyBorder="1" applyAlignment="1">
      <alignment horizontal="center"/>
    </xf>
    <xf numFmtId="38" fontId="6" fillId="5" borderId="0" xfId="0" applyNumberFormat="1" applyFont="1" applyFill="1" applyBorder="1" applyAlignment="1">
      <alignment horizontal="right"/>
    </xf>
    <xf numFmtId="38" fontId="6" fillId="12" borderId="0" xfId="0" applyNumberFormat="1" applyFont="1" applyFill="1" applyBorder="1" applyAlignment="1">
      <alignment horizontal="right"/>
    </xf>
    <xf numFmtId="38" fontId="6" fillId="9" borderId="0" xfId="0" applyNumberFormat="1" applyFont="1" applyFill="1" applyBorder="1" applyAlignment="1">
      <alignment horizontal="right"/>
    </xf>
    <xf numFmtId="38" fontId="6" fillId="13" borderId="0" xfId="0" applyNumberFormat="1" applyFont="1" applyFill="1" applyBorder="1" applyAlignment="1">
      <alignment horizontal="right"/>
    </xf>
    <xf numFmtId="38" fontId="6" fillId="3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38" fontId="35" fillId="0" borderId="0" xfId="0" applyNumberFormat="1" applyFont="1" applyFill="1" applyBorder="1" applyAlignment="1">
      <alignment horizontal="center"/>
    </xf>
    <xf numFmtId="38" fontId="35" fillId="11" borderId="0" xfId="0" applyNumberFormat="1" applyFont="1" applyFill="1" applyBorder="1" applyAlignment="1">
      <alignment horizontal="center"/>
    </xf>
    <xf numFmtId="38" fontId="35" fillId="14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 applyProtection="1">
      <alignment/>
      <protection/>
    </xf>
    <xf numFmtId="0" fontId="0" fillId="17" borderId="0" xfId="0" applyFill="1" applyAlignment="1">
      <alignment/>
    </xf>
    <xf numFmtId="0" fontId="42" fillId="17" borderId="0" xfId="0" applyFont="1" applyFill="1" applyAlignment="1">
      <alignment vertical="center"/>
    </xf>
    <xf numFmtId="0" fontId="43" fillId="17" borderId="0" xfId="0" applyFont="1" applyFill="1" applyAlignment="1">
      <alignment vertical="center"/>
    </xf>
    <xf numFmtId="0" fontId="44" fillId="6" borderId="0" xfId="0" applyFont="1" applyFill="1" applyAlignment="1">
      <alignment/>
    </xf>
    <xf numFmtId="0" fontId="0" fillId="6" borderId="0" xfId="0" applyFill="1" applyAlignment="1">
      <alignment/>
    </xf>
    <xf numFmtId="0" fontId="20" fillId="6" borderId="0" xfId="0" applyFont="1" applyFill="1" applyAlignment="1">
      <alignment/>
    </xf>
    <xf numFmtId="164" fontId="15" fillId="10" borderId="0" xfId="17" applyNumberFormat="1" applyFont="1" applyFill="1" applyAlignment="1">
      <alignment/>
    </xf>
    <xf numFmtId="164" fontId="16" fillId="10" borderId="0" xfId="17" applyNumberFormat="1" applyFont="1" applyFill="1" applyAlignment="1">
      <alignment/>
    </xf>
    <xf numFmtId="164" fontId="16" fillId="10" borderId="3" xfId="17" applyNumberFormat="1" applyFont="1" applyFill="1" applyBorder="1" applyAlignment="1">
      <alignment/>
    </xf>
    <xf numFmtId="164" fontId="16" fillId="10" borderId="2" xfId="17" applyNumberFormat="1" applyFont="1" applyFill="1" applyBorder="1" applyAlignment="1">
      <alignment/>
    </xf>
    <xf numFmtId="0" fontId="0" fillId="0" borderId="8" xfId="0" applyFont="1" applyFill="1" applyBorder="1" applyAlignment="1" quotePrefix="1">
      <alignment horizontal="left"/>
    </xf>
    <xf numFmtId="164" fontId="0" fillId="10" borderId="8" xfId="17" applyNumberFormat="1" applyFont="1" applyFill="1" applyBorder="1" applyAlignment="1">
      <alignment/>
    </xf>
    <xf numFmtId="165" fontId="0" fillId="0" borderId="8" xfId="2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10" borderId="2" xfId="17" applyNumberFormat="1" applyFont="1" applyFill="1" applyBorder="1" applyAlignment="1">
      <alignment/>
    </xf>
    <xf numFmtId="167" fontId="0" fillId="9" borderId="6" xfId="15" applyNumberFormat="1" applyFont="1" applyFill="1" applyBorder="1" applyAlignment="1">
      <alignment/>
    </xf>
    <xf numFmtId="167" fontId="0" fillId="9" borderId="6" xfId="15" applyNumberFormat="1" applyFont="1" applyFill="1" applyBorder="1" applyAlignment="1">
      <alignment/>
    </xf>
    <xf numFmtId="167" fontId="0" fillId="9" borderId="5" xfId="15" applyNumberFormat="1" applyFill="1" applyBorder="1" applyAlignment="1">
      <alignment/>
    </xf>
    <xf numFmtId="167" fontId="0" fillId="9" borderId="5" xfId="15" applyNumberFormat="1" applyFont="1" applyFill="1" applyBorder="1" applyAlignment="1">
      <alignment/>
    </xf>
    <xf numFmtId="167" fontId="0" fillId="0" borderId="5" xfId="15" applyNumberFormat="1" applyFont="1" applyFill="1" applyBorder="1" applyAlignment="1">
      <alignment horizontal="left"/>
    </xf>
    <xf numFmtId="164" fontId="0" fillId="0" borderId="6" xfId="17" applyNumberFormat="1" applyFont="1" applyFill="1" applyBorder="1" applyAlignment="1">
      <alignment/>
    </xf>
    <xf numFmtId="167" fontId="0" fillId="0" borderId="5" xfId="15" applyNumberFormat="1" applyFill="1" applyBorder="1" applyAlignment="1">
      <alignment/>
    </xf>
    <xf numFmtId="167" fontId="0" fillId="9" borderId="4" xfId="15" applyNumberFormat="1" applyFill="1" applyBorder="1" applyAlignment="1">
      <alignment/>
    </xf>
    <xf numFmtId="0" fontId="0" fillId="0" borderId="3" xfId="0" applyFont="1" applyFill="1" applyBorder="1" applyAlignment="1" quotePrefix="1">
      <alignment horizontal="left"/>
    </xf>
    <xf numFmtId="164" fontId="0" fillId="10" borderId="3" xfId="17" applyNumberFormat="1" applyFont="1" applyFill="1" applyBorder="1" applyAlignment="1">
      <alignment/>
    </xf>
    <xf numFmtId="164" fontId="0" fillId="10" borderId="15" xfId="17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164" fontId="0" fillId="10" borderId="0" xfId="17" applyNumberFormat="1" applyFont="1" applyFill="1" applyBorder="1" applyAlignment="1">
      <alignment/>
    </xf>
    <xf numFmtId="164" fontId="0" fillId="10" borderId="15" xfId="17" applyNumberFormat="1" applyFont="1" applyFill="1" applyBorder="1" applyAlignment="1">
      <alignment/>
    </xf>
    <xf numFmtId="164" fontId="0" fillId="10" borderId="10" xfId="17" applyNumberFormat="1" applyFont="1" applyFill="1" applyBorder="1" applyAlignment="1">
      <alignment/>
    </xf>
    <xf numFmtId="164" fontId="2" fillId="0" borderId="0" xfId="17" applyNumberFormat="1" applyFont="1" applyFill="1" applyBorder="1" applyAlignment="1">
      <alignment/>
    </xf>
    <xf numFmtId="43" fontId="46" fillId="9" borderId="5" xfId="15" applyNumberFormat="1" applyFont="1" applyFill="1" applyBorder="1" applyAlignment="1">
      <alignment/>
    </xf>
    <xf numFmtId="43" fontId="0" fillId="9" borderId="5" xfId="15" applyNumberFormat="1" applyFont="1" applyFill="1" applyBorder="1" applyAlignment="1">
      <alignment/>
    </xf>
    <xf numFmtId="167" fontId="47" fillId="9" borderId="5" xfId="15" applyNumberFormat="1" applyFont="1" applyFill="1" applyBorder="1" applyAlignment="1">
      <alignment horizontal="left"/>
    </xf>
    <xf numFmtId="164" fontId="15" fillId="18" borderId="0" xfId="17" applyNumberFormat="1" applyFont="1" applyFill="1" applyAlignment="1">
      <alignment/>
    </xf>
    <xf numFmtId="0" fontId="6" fillId="0" borderId="0" xfId="0" applyFont="1" applyBorder="1" applyAlignment="1" quotePrefix="1">
      <alignment horizontal="right"/>
    </xf>
    <xf numFmtId="0" fontId="17" fillId="4" borderId="0" xfId="0" applyFont="1" applyFill="1" applyBorder="1" applyAlignment="1">
      <alignment/>
    </xf>
    <xf numFmtId="0" fontId="17" fillId="4" borderId="0" xfId="0" applyFont="1" applyFill="1" applyBorder="1" applyAlignment="1" quotePrefix="1">
      <alignment horizontal="left"/>
    </xf>
    <xf numFmtId="164" fontId="16" fillId="18" borderId="0" xfId="17" applyNumberFormat="1" applyFont="1" applyFill="1" applyAlignment="1">
      <alignment/>
    </xf>
    <xf numFmtId="164" fontId="6" fillId="0" borderId="13" xfId="17" applyNumberFormat="1" applyFont="1" applyBorder="1" applyAlignment="1">
      <alignment horizontal="right"/>
    </xf>
    <xf numFmtId="164" fontId="16" fillId="18" borderId="3" xfId="17" applyNumberFormat="1" applyFont="1" applyFill="1" applyBorder="1" applyAlignment="1">
      <alignment/>
    </xf>
    <xf numFmtId="164" fontId="16" fillId="18" borderId="2" xfId="17" applyNumberFormat="1" applyFont="1" applyFill="1" applyBorder="1" applyAlignment="1">
      <alignment/>
    </xf>
    <xf numFmtId="164" fontId="0" fillId="18" borderId="8" xfId="17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9" borderId="2" xfId="0" applyFont="1" applyFill="1" applyBorder="1" applyAlignment="1" quotePrefix="1">
      <alignment horizontal="center" wrapText="1"/>
    </xf>
    <xf numFmtId="164" fontId="0" fillId="18" borderId="2" xfId="17" applyNumberFormat="1" applyFont="1" applyFill="1" applyBorder="1" applyAlignment="1">
      <alignment/>
    </xf>
    <xf numFmtId="164" fontId="0" fillId="9" borderId="6" xfId="17" applyNumberFormat="1" applyFont="1" applyFill="1" applyBorder="1" applyAlignment="1">
      <alignment/>
    </xf>
    <xf numFmtId="164" fontId="0" fillId="9" borderId="6" xfId="17" applyNumberFormat="1" applyFont="1" applyFill="1" applyBorder="1" applyAlignment="1">
      <alignment/>
    </xf>
    <xf numFmtId="0" fontId="0" fillId="19" borderId="0" xfId="0" applyFont="1" applyFill="1" applyAlignment="1">
      <alignment/>
    </xf>
    <xf numFmtId="0" fontId="6" fillId="19" borderId="5" xfId="0" applyFont="1" applyFill="1" applyBorder="1" applyAlignment="1">
      <alignment horizontal="center"/>
    </xf>
    <xf numFmtId="167" fontId="0" fillId="9" borderId="5" xfId="15" applyNumberFormat="1" applyFont="1" applyFill="1" applyBorder="1" applyAlignment="1" quotePrefix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64" fontId="0" fillId="18" borderId="15" xfId="17" applyNumberFormat="1" applyFont="1" applyFill="1" applyBorder="1" applyAlignment="1">
      <alignment/>
    </xf>
    <xf numFmtId="164" fontId="0" fillId="0" borderId="5" xfId="17" applyNumberFormat="1" applyFont="1" applyFill="1" applyBorder="1" applyAlignment="1">
      <alignment/>
    </xf>
    <xf numFmtId="164" fontId="0" fillId="18" borderId="15" xfId="17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4" fontId="0" fillId="0" borderId="15" xfId="17" applyNumberFormat="1" applyFont="1" applyFill="1" applyBorder="1" applyAlignment="1">
      <alignment/>
    </xf>
    <xf numFmtId="164" fontId="0" fillId="18" borderId="0" xfId="17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7" fontId="47" fillId="9" borderId="5" xfId="15" applyNumberFormat="1" applyFont="1" applyFill="1" applyBorder="1" applyAlignment="1" quotePrefix="1">
      <alignment horizontal="left"/>
    </xf>
    <xf numFmtId="164" fontId="0" fillId="18" borderId="3" xfId="17" applyNumberFormat="1" applyFont="1" applyFill="1" applyBorder="1" applyAlignment="1">
      <alignment/>
    </xf>
    <xf numFmtId="164" fontId="0" fillId="9" borderId="5" xfId="17" applyNumberFormat="1" applyFont="1" applyFill="1" applyBorder="1" applyAlignment="1" quotePrefix="1">
      <alignment horizontal="center"/>
    </xf>
    <xf numFmtId="164" fontId="0" fillId="0" borderId="4" xfId="17" applyNumberFormat="1" applyFont="1" applyFill="1" applyBorder="1" applyAlignment="1">
      <alignment/>
    </xf>
    <xf numFmtId="0" fontId="0" fillId="9" borderId="3" xfId="0" applyFont="1" applyFill="1" applyBorder="1" applyAlignment="1">
      <alignment horizontal="center" wrapText="1"/>
    </xf>
    <xf numFmtId="167" fontId="6" fillId="9" borderId="3" xfId="15" applyNumberFormat="1" applyFont="1" applyFill="1" applyBorder="1" applyAlignment="1" quotePrefix="1">
      <alignment horizontal="left"/>
    </xf>
    <xf numFmtId="167" fontId="6" fillId="9" borderId="3" xfId="15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64" fontId="0" fillId="9" borderId="5" xfId="17" applyNumberFormat="1" applyFont="1" applyFill="1" applyBorder="1" applyAlignment="1">
      <alignment/>
    </xf>
    <xf numFmtId="0" fontId="0" fillId="0" borderId="2" xfId="0" applyFont="1" applyFill="1" applyBorder="1" applyAlignment="1" quotePrefix="1">
      <alignment horizontal="center" wrapText="1"/>
    </xf>
    <xf numFmtId="0" fontId="0" fillId="0" borderId="5" xfId="0" applyFont="1" applyFill="1" applyBorder="1" applyAlignment="1" quotePrefix="1">
      <alignment horizontal="left"/>
    </xf>
    <xf numFmtId="0" fontId="6" fillId="0" borderId="5" xfId="0" applyFont="1" applyFill="1" applyBorder="1" applyAlignment="1" quotePrefix="1">
      <alignment horizontal="left"/>
    </xf>
    <xf numFmtId="164" fontId="4" fillId="0" borderId="0" xfId="0" applyNumberFormat="1" applyFont="1" applyFill="1" applyBorder="1" applyAlignment="1">
      <alignment horizontal="center"/>
    </xf>
    <xf numFmtId="167" fontId="0" fillId="0" borderId="0" xfId="15" applyNumberFormat="1" applyFont="1" applyFill="1" applyAlignment="1">
      <alignment/>
    </xf>
    <xf numFmtId="10" fontId="0" fillId="0" borderId="6" xfId="21" applyNumberFormat="1" applyFont="1" applyFill="1" applyBorder="1" applyAlignment="1">
      <alignment/>
    </xf>
    <xf numFmtId="164" fontId="0" fillId="6" borderId="5" xfId="17" applyNumberFormat="1" applyFont="1" applyFill="1" applyBorder="1" applyAlignment="1">
      <alignment/>
    </xf>
    <xf numFmtId="0" fontId="4" fillId="9" borderId="2" xfId="0" applyFont="1" applyFill="1" applyBorder="1" applyAlignment="1" quotePrefix="1">
      <alignment horizontal="center" wrapText="1"/>
    </xf>
    <xf numFmtId="164" fontId="0" fillId="6" borderId="6" xfId="17" applyNumberFormat="1" applyFont="1" applyFill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0" fontId="48" fillId="0" borderId="5" xfId="0" applyFont="1" applyFill="1" applyBorder="1" applyAlignment="1" quotePrefix="1">
      <alignment horizontal="left"/>
    </xf>
    <xf numFmtId="0" fontId="4" fillId="0" borderId="2" xfId="0" applyFont="1" applyFill="1" applyBorder="1" applyAlignment="1">
      <alignment horizontal="center"/>
    </xf>
    <xf numFmtId="0" fontId="4" fillId="9" borderId="3" xfId="0" applyFont="1" applyFill="1" applyBorder="1" applyAlignment="1" quotePrefix="1">
      <alignment horizontal="center" wrapText="1"/>
    </xf>
    <xf numFmtId="167" fontId="0" fillId="9" borderId="3" xfId="15" applyNumberFormat="1" applyFont="1" applyFill="1" applyBorder="1" applyAlignment="1" quotePrefix="1">
      <alignment horizontal="left"/>
    </xf>
    <xf numFmtId="164" fontId="0" fillId="9" borderId="8" xfId="17" applyNumberFormat="1" applyFont="1" applyFill="1" applyBorder="1" applyAlignment="1">
      <alignment/>
    </xf>
    <xf numFmtId="164" fontId="0" fillId="9" borderId="3" xfId="17" applyNumberFormat="1" applyFont="1" applyFill="1" applyBorder="1" applyAlignment="1">
      <alignment/>
    </xf>
    <xf numFmtId="164" fontId="0" fillId="6" borderId="3" xfId="17" applyNumberFormat="1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 quotePrefix="1">
      <alignment horizontal="left"/>
    </xf>
    <xf numFmtId="164" fontId="0" fillId="18" borderId="10" xfId="17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2" fillId="0" borderId="0" xfId="17" applyNumberFormat="1" applyFont="1" applyFill="1" applyBorder="1" applyAlignment="1" quotePrefix="1">
      <alignment horizontal="left"/>
    </xf>
    <xf numFmtId="164" fontId="0" fillId="0" borderId="0" xfId="17" applyNumberFormat="1" applyFont="1" applyFill="1" applyBorder="1" applyAlignment="1">
      <alignment/>
    </xf>
    <xf numFmtId="164" fontId="2" fillId="0" borderId="18" xfId="17" applyNumberFormat="1" applyFont="1" applyFill="1" applyBorder="1" applyAlignment="1">
      <alignment/>
    </xf>
    <xf numFmtId="164" fontId="2" fillId="0" borderId="15" xfId="17" applyNumberFormat="1" applyFont="1" applyFill="1" applyBorder="1" applyAlignment="1">
      <alignment/>
    </xf>
    <xf numFmtId="164" fontId="2" fillId="0" borderId="16" xfId="17" applyNumberFormat="1" applyFont="1" applyFill="1" applyBorder="1" applyAlignment="1">
      <alignment/>
    </xf>
    <xf numFmtId="164" fontId="0" fillId="0" borderId="0" xfId="17" applyNumberFormat="1" applyFont="1" applyFill="1" applyAlignment="1">
      <alignment/>
    </xf>
    <xf numFmtId="164" fontId="16" fillId="10" borderId="8" xfId="17" applyNumberFormat="1" applyFont="1" applyFill="1" applyBorder="1" applyAlignment="1">
      <alignment/>
    </xf>
    <xf numFmtId="164" fontId="15" fillId="0" borderId="8" xfId="0" applyNumberFormat="1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5" fillId="0" borderId="1" xfId="0" applyFont="1" applyBorder="1" applyAlignment="1" quotePrefix="1">
      <alignment horizontal="center"/>
    </xf>
    <xf numFmtId="0" fontId="15" fillId="0" borderId="3" xfId="0" applyFont="1" applyBorder="1" applyAlignment="1" quotePrefix="1">
      <alignment horizontal="center"/>
    </xf>
    <xf numFmtId="0" fontId="15" fillId="0" borderId="2" xfId="0" applyFont="1" applyBorder="1" applyAlignment="1" quotePrefix="1">
      <alignment horizontal="center"/>
    </xf>
    <xf numFmtId="38" fontId="6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12</xdr:col>
      <xdr:colOff>304800</xdr:colOff>
      <xdr:row>39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620000" cy="5715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12</xdr:col>
      <xdr:colOff>304800</xdr:colOff>
      <xdr:row>76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77025"/>
          <a:ext cx="7620000" cy="5715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95"/>
  <sheetViews>
    <sheetView workbookViewId="0" topLeftCell="A4">
      <pane xSplit="4" ySplit="4" topLeftCell="E8" activePane="bottomRight" state="frozen"/>
      <selection pane="topLeft" activeCell="A4" sqref="A4"/>
      <selection pane="topRight" activeCell="E4" sqref="E4"/>
      <selection pane="bottomLeft" activeCell="A8" sqref="A8"/>
      <selection pane="bottomRight" activeCell="A9" sqref="A9"/>
    </sheetView>
  </sheetViews>
  <sheetFormatPr defaultColWidth="9.140625" defaultRowHeight="12.75"/>
  <cols>
    <col min="1" max="1" width="2.00390625" style="0" customWidth="1"/>
    <col min="2" max="2" width="7.140625" style="0" customWidth="1"/>
    <col min="3" max="3" width="38.140625" style="0" customWidth="1"/>
    <col min="4" max="4" width="11.57421875" style="0" hidden="1" customWidth="1"/>
    <col min="5" max="5" width="13.140625" style="0" customWidth="1"/>
    <col min="6" max="6" width="12.140625" style="0" customWidth="1"/>
    <col min="7" max="7" width="13.00390625" style="0" customWidth="1"/>
    <col min="8" max="8" width="12.8515625" style="0" customWidth="1"/>
    <col min="9" max="9" width="0.85546875" style="0" customWidth="1"/>
    <col min="10" max="13" width="12.421875" style="0" customWidth="1"/>
    <col min="14" max="14" width="0.9921875" style="0" customWidth="1"/>
    <col min="15" max="19" width="12.421875" style="0" customWidth="1"/>
    <col min="20" max="20" width="0.85546875" style="0" customWidth="1"/>
    <col min="21" max="22" width="14.00390625" style="0" customWidth="1"/>
    <col min="24" max="25" width="13.8515625" style="0" customWidth="1"/>
  </cols>
  <sheetData>
    <row r="1" spans="1:25" ht="23.25">
      <c r="A1" s="53" t="s">
        <v>0</v>
      </c>
      <c r="I1" s="1"/>
      <c r="N1" s="1"/>
      <c r="U1" s="2"/>
      <c r="V1" s="2"/>
      <c r="Y1" s="2" t="s">
        <v>1</v>
      </c>
    </row>
    <row r="2" spans="1:14" ht="12.75">
      <c r="A2" s="60" t="s">
        <v>40</v>
      </c>
      <c r="I2" s="1"/>
      <c r="N2" s="1"/>
    </row>
    <row r="3" spans="1:24" ht="18">
      <c r="A3" s="59" t="s">
        <v>41</v>
      </c>
      <c r="I3" s="1"/>
      <c r="N3" s="1"/>
      <c r="X3" s="4"/>
    </row>
    <row r="4" spans="9:25" ht="15" customHeight="1">
      <c r="I4" s="1"/>
      <c r="N4" s="1"/>
      <c r="T4" s="3"/>
      <c r="U4" s="5" t="s">
        <v>2</v>
      </c>
      <c r="V4" s="6"/>
      <c r="X4" s="539" t="s">
        <v>31</v>
      </c>
      <c r="Y4" s="540"/>
    </row>
    <row r="5" spans="5:25" ht="12.75">
      <c r="E5" s="7"/>
      <c r="F5" s="49"/>
      <c r="G5" s="8" t="s">
        <v>3</v>
      </c>
      <c r="H5" s="9"/>
      <c r="I5" s="10"/>
      <c r="J5" s="7"/>
      <c r="K5" s="49"/>
      <c r="L5" s="8" t="s">
        <v>4</v>
      </c>
      <c r="M5" s="9"/>
      <c r="N5" s="10"/>
      <c r="O5" s="7"/>
      <c r="P5" s="49"/>
      <c r="Q5" s="8" t="s">
        <v>5</v>
      </c>
      <c r="R5" s="11"/>
      <c r="S5" s="12" t="s">
        <v>6</v>
      </c>
      <c r="T5" s="13"/>
      <c r="U5" s="12" t="s">
        <v>7</v>
      </c>
      <c r="V5" s="12" t="s">
        <v>7</v>
      </c>
      <c r="X5" s="54" t="s">
        <v>30</v>
      </c>
      <c r="Y5" s="55" t="s">
        <v>8</v>
      </c>
    </row>
    <row r="6" spans="4:25" ht="12.75">
      <c r="D6" s="14" t="s">
        <v>9</v>
      </c>
      <c r="E6" s="14" t="s">
        <v>10</v>
      </c>
      <c r="F6" s="14" t="s">
        <v>28</v>
      </c>
      <c r="G6" s="14" t="s">
        <v>12</v>
      </c>
      <c r="H6" s="14" t="s">
        <v>11</v>
      </c>
      <c r="I6" s="10"/>
      <c r="J6" s="14" t="s">
        <v>10</v>
      </c>
      <c r="K6" s="14" t="s">
        <v>28</v>
      </c>
      <c r="L6" s="14" t="s">
        <v>12</v>
      </c>
      <c r="M6" s="14" t="s">
        <v>11</v>
      </c>
      <c r="N6" s="10"/>
      <c r="O6" s="14" t="s">
        <v>10</v>
      </c>
      <c r="P6" s="14" t="s">
        <v>28</v>
      </c>
      <c r="Q6" s="14" t="s">
        <v>12</v>
      </c>
      <c r="R6" s="14" t="s">
        <v>11</v>
      </c>
      <c r="S6" s="15" t="s">
        <v>13</v>
      </c>
      <c r="T6" s="16"/>
      <c r="U6" s="15" t="s">
        <v>14</v>
      </c>
      <c r="V6" s="15" t="s">
        <v>15</v>
      </c>
      <c r="W6" s="24" t="s">
        <v>39</v>
      </c>
      <c r="X6" s="15" t="s">
        <v>16</v>
      </c>
      <c r="Y6" s="15" t="s">
        <v>16</v>
      </c>
    </row>
    <row r="7" spans="5:22" ht="4.5" customHeight="1" thickBot="1">
      <c r="E7" s="17"/>
      <c r="F7" s="17"/>
      <c r="G7" s="17"/>
      <c r="H7" s="17"/>
      <c r="I7" s="10"/>
      <c r="J7" s="17"/>
      <c r="K7" s="17"/>
      <c r="L7" s="17"/>
      <c r="M7" s="17"/>
      <c r="N7" s="10"/>
      <c r="O7" s="17"/>
      <c r="P7" s="17"/>
      <c r="Q7" s="17"/>
      <c r="R7" s="17"/>
      <c r="S7" s="17"/>
      <c r="T7" s="18"/>
      <c r="U7" s="17"/>
      <c r="V7" s="17"/>
    </row>
    <row r="8" spans="1:25" ht="18.75" thickBot="1">
      <c r="A8" s="19" t="s">
        <v>29</v>
      </c>
      <c r="E8" s="20"/>
      <c r="F8" s="20"/>
      <c r="G8" s="20"/>
      <c r="H8" s="20"/>
      <c r="I8" s="1"/>
      <c r="J8" s="20"/>
      <c r="K8" s="20"/>
      <c r="L8" s="20"/>
      <c r="M8" s="20"/>
      <c r="N8" s="1"/>
      <c r="O8" s="20"/>
      <c r="P8" s="20"/>
      <c r="Q8" s="20"/>
      <c r="R8" s="20"/>
      <c r="S8" s="20"/>
      <c r="T8" s="21"/>
      <c r="U8" s="20"/>
      <c r="V8" s="20"/>
      <c r="W8" s="50"/>
      <c r="X8" s="22">
        <v>86746855</v>
      </c>
      <c r="Y8" s="22">
        <v>196701891</v>
      </c>
    </row>
    <row r="9" spans="2:25" ht="4.5" customHeight="1" thickTop="1">
      <c r="B9" s="24"/>
      <c r="C9" s="4"/>
      <c r="D9" s="24"/>
      <c r="E9" s="1"/>
      <c r="F9" s="1"/>
      <c r="G9" s="1"/>
      <c r="H9" s="1"/>
      <c r="I9" s="25"/>
      <c r="J9" s="1"/>
      <c r="K9" s="1"/>
      <c r="L9" s="1"/>
      <c r="M9" s="1"/>
      <c r="N9" s="25"/>
      <c r="O9" s="1"/>
      <c r="P9" s="1"/>
      <c r="Q9" s="1"/>
      <c r="R9" s="1"/>
      <c r="S9" s="1"/>
      <c r="T9" s="26"/>
      <c r="U9" s="1"/>
      <c r="V9" s="1"/>
      <c r="W9" s="51"/>
      <c r="X9" s="27"/>
      <c r="Y9" s="27"/>
    </row>
    <row r="10" spans="2:25" ht="12.75">
      <c r="B10" s="20"/>
      <c r="C10" s="4" t="s">
        <v>44</v>
      </c>
      <c r="D10" s="24"/>
      <c r="E10" s="1">
        <v>0</v>
      </c>
      <c r="F10" s="1">
        <v>0</v>
      </c>
      <c r="G10" s="1">
        <v>0</v>
      </c>
      <c r="H10" s="1">
        <f>SUM(E10:G10)</f>
        <v>0</v>
      </c>
      <c r="I10" s="25"/>
      <c r="J10" s="1">
        <v>0</v>
      </c>
      <c r="K10" s="1">
        <v>0</v>
      </c>
      <c r="L10" s="1">
        <v>2000000</v>
      </c>
      <c r="M10" s="1">
        <f>SUM(J10:L10)</f>
        <v>2000000</v>
      </c>
      <c r="N10" s="25"/>
      <c r="O10" s="1">
        <f>+E10+J10</f>
        <v>0</v>
      </c>
      <c r="P10" s="1">
        <f>+F10+K10</f>
        <v>0</v>
      </c>
      <c r="Q10" s="1">
        <f>+G10+L10</f>
        <v>2000000</v>
      </c>
      <c r="R10" s="1">
        <f>SUM(O10:Q10)</f>
        <v>2000000</v>
      </c>
      <c r="S10" s="1">
        <v>0</v>
      </c>
      <c r="T10" s="26"/>
      <c r="U10" s="1">
        <v>0</v>
      </c>
      <c r="V10" s="1">
        <v>0</v>
      </c>
      <c r="W10" s="51">
        <f>+Q10/R10</f>
        <v>1</v>
      </c>
      <c r="X10" s="27">
        <f>M10</f>
        <v>2000000</v>
      </c>
      <c r="Y10" s="27">
        <f>M10</f>
        <v>2000000</v>
      </c>
    </row>
    <row r="11" spans="2:25" ht="12.75">
      <c r="B11" s="20"/>
      <c r="C11" s="23" t="s">
        <v>45</v>
      </c>
      <c r="D11" s="24"/>
      <c r="E11" s="1">
        <v>0</v>
      </c>
      <c r="F11" s="1">
        <v>0</v>
      </c>
      <c r="G11" s="1">
        <v>0</v>
      </c>
      <c r="H11" s="1">
        <f aca="true" t="shared" si="0" ref="H11:H29">SUM(E11:G11)</f>
        <v>0</v>
      </c>
      <c r="I11" s="25"/>
      <c r="J11" s="1">
        <v>0</v>
      </c>
      <c r="K11" s="1">
        <v>0</v>
      </c>
      <c r="L11" s="1">
        <v>226406</v>
      </c>
      <c r="M11" s="1">
        <f aca="true" t="shared" si="1" ref="M11:M29">SUM(J11:L11)</f>
        <v>226406</v>
      </c>
      <c r="N11" s="25"/>
      <c r="O11" s="1">
        <f aca="true" t="shared" si="2" ref="O11:O29">+E11+J11</f>
        <v>0</v>
      </c>
      <c r="P11" s="1">
        <f aca="true" t="shared" si="3" ref="P11:P29">+F11+K11</f>
        <v>0</v>
      </c>
      <c r="Q11" s="1">
        <f aca="true" t="shared" si="4" ref="Q11:Q29">+G11+L11</f>
        <v>226406</v>
      </c>
      <c r="R11" s="1">
        <f aca="true" t="shared" si="5" ref="R11:R29">SUM(O11:Q11)</f>
        <v>226406</v>
      </c>
      <c r="S11" s="1">
        <v>0</v>
      </c>
      <c r="T11" s="26"/>
      <c r="U11" s="1">
        <v>0</v>
      </c>
      <c r="V11" s="1">
        <v>0</v>
      </c>
      <c r="W11" s="51">
        <f aca="true" t="shared" si="6" ref="W11:W29">+Q11/R11</f>
        <v>1</v>
      </c>
      <c r="X11" s="27">
        <f aca="true" t="shared" si="7" ref="X11:X29">M11</f>
        <v>226406</v>
      </c>
      <c r="Y11" s="27">
        <f aca="true" t="shared" si="8" ref="Y11:Y29">M11</f>
        <v>226406</v>
      </c>
    </row>
    <row r="12" spans="2:25" ht="12.75">
      <c r="B12" s="20">
        <v>62010</v>
      </c>
      <c r="C12" s="23" t="s">
        <v>46</v>
      </c>
      <c r="D12" s="24"/>
      <c r="E12" s="1">
        <v>0</v>
      </c>
      <c r="F12" s="1">
        <v>0</v>
      </c>
      <c r="G12" s="1">
        <v>1000000</v>
      </c>
      <c r="H12" s="1">
        <f t="shared" si="0"/>
        <v>1000000</v>
      </c>
      <c r="I12" s="25"/>
      <c r="J12" s="1">
        <v>0</v>
      </c>
      <c r="K12" s="1">
        <v>0</v>
      </c>
      <c r="L12" s="1">
        <v>1000000</v>
      </c>
      <c r="M12" s="1">
        <f t="shared" si="1"/>
        <v>1000000</v>
      </c>
      <c r="N12" s="25"/>
      <c r="O12" s="1">
        <f t="shared" si="2"/>
        <v>0</v>
      </c>
      <c r="P12" s="1">
        <f t="shared" si="3"/>
        <v>0</v>
      </c>
      <c r="Q12" s="1">
        <f t="shared" si="4"/>
        <v>2000000</v>
      </c>
      <c r="R12" s="1">
        <f t="shared" si="5"/>
        <v>2000000</v>
      </c>
      <c r="S12" s="1">
        <v>0</v>
      </c>
      <c r="T12" s="26"/>
      <c r="U12" s="1">
        <v>0</v>
      </c>
      <c r="V12" s="1">
        <v>0</v>
      </c>
      <c r="W12" s="51">
        <f t="shared" si="6"/>
        <v>1</v>
      </c>
      <c r="X12" s="27">
        <f t="shared" si="7"/>
        <v>1000000</v>
      </c>
      <c r="Y12" s="27">
        <f t="shared" si="8"/>
        <v>1000000</v>
      </c>
    </row>
    <row r="13" spans="2:25" ht="12.75">
      <c r="B13" s="20">
        <v>65110</v>
      </c>
      <c r="C13" s="23" t="s">
        <v>47</v>
      </c>
      <c r="D13" s="24"/>
      <c r="E13" s="1">
        <v>0</v>
      </c>
      <c r="F13" s="1">
        <v>0</v>
      </c>
      <c r="G13" s="1">
        <v>160000</v>
      </c>
      <c r="H13" s="1">
        <f t="shared" si="0"/>
        <v>160000</v>
      </c>
      <c r="I13" s="25"/>
      <c r="J13" s="1">
        <v>0</v>
      </c>
      <c r="K13" s="1">
        <v>0</v>
      </c>
      <c r="L13" s="1">
        <v>1800000</v>
      </c>
      <c r="M13" s="1">
        <f t="shared" si="1"/>
        <v>1800000</v>
      </c>
      <c r="N13" s="25"/>
      <c r="O13" s="1">
        <f t="shared" si="2"/>
        <v>0</v>
      </c>
      <c r="P13" s="1">
        <f t="shared" si="3"/>
        <v>0</v>
      </c>
      <c r="Q13" s="1">
        <f t="shared" si="4"/>
        <v>1960000</v>
      </c>
      <c r="R13" s="1">
        <f t="shared" si="5"/>
        <v>1960000</v>
      </c>
      <c r="S13" s="1">
        <v>0</v>
      </c>
      <c r="T13" s="26"/>
      <c r="U13" s="1">
        <v>0</v>
      </c>
      <c r="V13" s="1">
        <v>0</v>
      </c>
      <c r="W13" s="51">
        <f t="shared" si="6"/>
        <v>1</v>
      </c>
      <c r="X13" s="27">
        <f t="shared" si="7"/>
        <v>1800000</v>
      </c>
      <c r="Y13" s="27">
        <f t="shared" si="8"/>
        <v>1800000</v>
      </c>
    </row>
    <row r="14" spans="2:25" ht="12.75">
      <c r="B14" s="20">
        <v>65190</v>
      </c>
      <c r="C14" s="23" t="s">
        <v>48</v>
      </c>
      <c r="D14" s="24"/>
      <c r="E14" s="1">
        <v>0</v>
      </c>
      <c r="F14" s="1">
        <v>0</v>
      </c>
      <c r="G14" s="1">
        <v>512900</v>
      </c>
      <c r="H14" s="1">
        <f t="shared" si="0"/>
        <v>512900</v>
      </c>
      <c r="I14" s="25"/>
      <c r="J14" s="1">
        <v>0</v>
      </c>
      <c r="K14" s="1">
        <v>0</v>
      </c>
      <c r="L14" s="1">
        <v>1000000</v>
      </c>
      <c r="M14" s="1">
        <f t="shared" si="1"/>
        <v>1000000</v>
      </c>
      <c r="N14" s="25"/>
      <c r="O14" s="1">
        <f t="shared" si="2"/>
        <v>0</v>
      </c>
      <c r="P14" s="1">
        <f t="shared" si="3"/>
        <v>0</v>
      </c>
      <c r="Q14" s="1">
        <f t="shared" si="4"/>
        <v>1512900</v>
      </c>
      <c r="R14" s="1">
        <f t="shared" si="5"/>
        <v>1512900</v>
      </c>
      <c r="S14" s="1">
        <v>0</v>
      </c>
      <c r="T14" s="26"/>
      <c r="U14" s="1">
        <v>0</v>
      </c>
      <c r="V14" s="1">
        <v>0</v>
      </c>
      <c r="W14" s="51">
        <f t="shared" si="6"/>
        <v>1</v>
      </c>
      <c r="X14" s="27">
        <f t="shared" si="7"/>
        <v>1000000</v>
      </c>
      <c r="Y14" s="27">
        <f t="shared" si="8"/>
        <v>1000000</v>
      </c>
    </row>
    <row r="15" spans="2:25" ht="12.75">
      <c r="B15" s="20">
        <v>63013</v>
      </c>
      <c r="C15" s="23" t="s">
        <v>49</v>
      </c>
      <c r="D15" s="24"/>
      <c r="E15" s="1">
        <v>0</v>
      </c>
      <c r="F15" s="1">
        <v>0</v>
      </c>
      <c r="G15" s="1">
        <v>20000</v>
      </c>
      <c r="H15" s="1">
        <f t="shared" si="0"/>
        <v>20000</v>
      </c>
      <c r="I15" s="25"/>
      <c r="J15" s="1">
        <v>0</v>
      </c>
      <c r="K15" s="1">
        <v>0</v>
      </c>
      <c r="L15" s="1">
        <v>660000</v>
      </c>
      <c r="M15" s="1">
        <f t="shared" si="1"/>
        <v>660000</v>
      </c>
      <c r="N15" s="25"/>
      <c r="O15" s="1">
        <f t="shared" si="2"/>
        <v>0</v>
      </c>
      <c r="P15" s="1">
        <f t="shared" si="3"/>
        <v>0</v>
      </c>
      <c r="Q15" s="1">
        <f t="shared" si="4"/>
        <v>680000</v>
      </c>
      <c r="R15" s="1">
        <f t="shared" si="5"/>
        <v>680000</v>
      </c>
      <c r="S15" s="1">
        <v>0</v>
      </c>
      <c r="T15" s="26"/>
      <c r="U15" s="1">
        <v>0</v>
      </c>
      <c r="V15" s="1">
        <v>0</v>
      </c>
      <c r="W15" s="51">
        <f t="shared" si="6"/>
        <v>1</v>
      </c>
      <c r="X15" s="27">
        <f t="shared" si="7"/>
        <v>660000</v>
      </c>
      <c r="Y15" s="27">
        <f t="shared" si="8"/>
        <v>660000</v>
      </c>
    </row>
    <row r="16" spans="2:25" ht="12.75">
      <c r="B16" s="20">
        <v>63016</v>
      </c>
      <c r="C16" s="23" t="s">
        <v>50</v>
      </c>
      <c r="D16" s="24"/>
      <c r="E16" s="1">
        <v>0</v>
      </c>
      <c r="F16" s="1">
        <v>0</v>
      </c>
      <c r="G16" s="1">
        <v>790000</v>
      </c>
      <c r="H16" s="1">
        <f t="shared" si="0"/>
        <v>790000</v>
      </c>
      <c r="I16" s="25"/>
      <c r="J16" s="1">
        <v>0</v>
      </c>
      <c r="K16" s="1">
        <v>0</v>
      </c>
      <c r="L16" s="1">
        <v>200000</v>
      </c>
      <c r="M16" s="1">
        <f t="shared" si="1"/>
        <v>200000</v>
      </c>
      <c r="N16" s="25"/>
      <c r="O16" s="1">
        <f t="shared" si="2"/>
        <v>0</v>
      </c>
      <c r="P16" s="1">
        <f t="shared" si="3"/>
        <v>0</v>
      </c>
      <c r="Q16" s="1">
        <f t="shared" si="4"/>
        <v>990000</v>
      </c>
      <c r="R16" s="1">
        <f t="shared" si="5"/>
        <v>990000</v>
      </c>
      <c r="S16" s="1">
        <v>0</v>
      </c>
      <c r="T16" s="26"/>
      <c r="U16" s="1">
        <v>0</v>
      </c>
      <c r="V16" s="1">
        <v>0</v>
      </c>
      <c r="W16" s="51">
        <f t="shared" si="6"/>
        <v>1</v>
      </c>
      <c r="X16" s="27">
        <f t="shared" si="7"/>
        <v>200000</v>
      </c>
      <c r="Y16" s="27">
        <f t="shared" si="8"/>
        <v>200000</v>
      </c>
    </row>
    <row r="17" spans="2:25" ht="12.75">
      <c r="B17" s="20">
        <v>63018</v>
      </c>
      <c r="C17" s="23" t="s">
        <v>51</v>
      </c>
      <c r="D17" s="24"/>
      <c r="E17" s="1">
        <v>0</v>
      </c>
      <c r="F17" s="1">
        <v>0</v>
      </c>
      <c r="G17" s="1">
        <v>225000</v>
      </c>
      <c r="H17" s="1">
        <f t="shared" si="0"/>
        <v>225000</v>
      </c>
      <c r="I17" s="25"/>
      <c r="J17" s="1">
        <v>0</v>
      </c>
      <c r="K17" s="1">
        <v>0</v>
      </c>
      <c r="L17" s="1">
        <v>500000</v>
      </c>
      <c r="M17" s="1">
        <f t="shared" si="1"/>
        <v>500000</v>
      </c>
      <c r="N17" s="25"/>
      <c r="O17" s="1">
        <f t="shared" si="2"/>
        <v>0</v>
      </c>
      <c r="P17" s="1">
        <f t="shared" si="3"/>
        <v>0</v>
      </c>
      <c r="Q17" s="1">
        <f t="shared" si="4"/>
        <v>725000</v>
      </c>
      <c r="R17" s="1">
        <f t="shared" si="5"/>
        <v>725000</v>
      </c>
      <c r="S17" s="1">
        <v>0</v>
      </c>
      <c r="T17" s="26"/>
      <c r="U17" s="1">
        <v>0</v>
      </c>
      <c r="V17" s="1">
        <v>0</v>
      </c>
      <c r="W17" s="51">
        <f t="shared" si="6"/>
        <v>1</v>
      </c>
      <c r="X17" s="27">
        <f t="shared" si="7"/>
        <v>500000</v>
      </c>
      <c r="Y17" s="27">
        <f t="shared" si="8"/>
        <v>500000</v>
      </c>
    </row>
    <row r="18" spans="2:25" ht="12.75">
      <c r="B18" s="20">
        <v>63014</v>
      </c>
      <c r="C18" s="23" t="s">
        <v>52</v>
      </c>
      <c r="D18" s="24"/>
      <c r="E18" s="1">
        <v>0</v>
      </c>
      <c r="F18" s="1">
        <v>0</v>
      </c>
      <c r="G18" s="1">
        <v>100000</v>
      </c>
      <c r="H18" s="1">
        <f t="shared" si="0"/>
        <v>100000</v>
      </c>
      <c r="I18" s="25"/>
      <c r="J18" s="1">
        <v>0</v>
      </c>
      <c r="K18" s="1">
        <v>0</v>
      </c>
      <c r="L18" s="1">
        <v>220000</v>
      </c>
      <c r="M18" s="1">
        <f t="shared" si="1"/>
        <v>220000</v>
      </c>
      <c r="N18" s="25"/>
      <c r="O18" s="1">
        <f t="shared" si="2"/>
        <v>0</v>
      </c>
      <c r="P18" s="1">
        <f t="shared" si="3"/>
        <v>0</v>
      </c>
      <c r="Q18" s="1">
        <f t="shared" si="4"/>
        <v>320000</v>
      </c>
      <c r="R18" s="1">
        <f t="shared" si="5"/>
        <v>320000</v>
      </c>
      <c r="S18" s="1">
        <v>0</v>
      </c>
      <c r="T18" s="26"/>
      <c r="U18" s="1">
        <v>0</v>
      </c>
      <c r="V18" s="1">
        <v>0</v>
      </c>
      <c r="W18" s="51">
        <f t="shared" si="6"/>
        <v>1</v>
      </c>
      <c r="X18" s="27">
        <f t="shared" si="7"/>
        <v>220000</v>
      </c>
      <c r="Y18" s="27">
        <f t="shared" si="8"/>
        <v>220000</v>
      </c>
    </row>
    <row r="19" spans="2:25" ht="12.75">
      <c r="B19" s="20">
        <v>63012</v>
      </c>
      <c r="C19" s="23" t="s">
        <v>53</v>
      </c>
      <c r="D19" s="24"/>
      <c r="E19" s="1">
        <v>0</v>
      </c>
      <c r="F19" s="1">
        <v>0</v>
      </c>
      <c r="G19" s="1">
        <v>80000</v>
      </c>
      <c r="H19" s="1">
        <f t="shared" si="0"/>
        <v>80000</v>
      </c>
      <c r="I19" s="25"/>
      <c r="J19" s="1">
        <v>640000</v>
      </c>
      <c r="K19" s="1">
        <v>0</v>
      </c>
      <c r="L19" s="1">
        <v>160000</v>
      </c>
      <c r="M19" s="1">
        <f t="shared" si="1"/>
        <v>800000</v>
      </c>
      <c r="N19" s="25"/>
      <c r="O19" s="1">
        <f t="shared" si="2"/>
        <v>640000</v>
      </c>
      <c r="P19" s="1">
        <f t="shared" si="3"/>
        <v>0</v>
      </c>
      <c r="Q19" s="1">
        <f t="shared" si="4"/>
        <v>240000</v>
      </c>
      <c r="R19" s="1">
        <f t="shared" si="5"/>
        <v>880000</v>
      </c>
      <c r="S19" s="1">
        <v>0</v>
      </c>
      <c r="T19" s="26"/>
      <c r="U19" s="1">
        <v>0</v>
      </c>
      <c r="V19" s="1">
        <v>0</v>
      </c>
      <c r="W19" s="51">
        <f t="shared" si="6"/>
        <v>0.2727272727272727</v>
      </c>
      <c r="X19" s="27">
        <f t="shared" si="7"/>
        <v>800000</v>
      </c>
      <c r="Y19" s="27">
        <f t="shared" si="8"/>
        <v>800000</v>
      </c>
    </row>
    <row r="20" spans="2:25" ht="12.75">
      <c r="B20" s="20">
        <v>63950</v>
      </c>
      <c r="C20" s="23" t="s">
        <v>54</v>
      </c>
      <c r="D20" s="24"/>
      <c r="E20" s="1">
        <v>420800</v>
      </c>
      <c r="F20" s="1">
        <v>0</v>
      </c>
      <c r="G20" s="1">
        <v>105200</v>
      </c>
      <c r="H20" s="1">
        <f t="shared" si="0"/>
        <v>526000</v>
      </c>
      <c r="I20" s="25"/>
      <c r="J20" s="1">
        <v>0</v>
      </c>
      <c r="K20" s="1">
        <v>0</v>
      </c>
      <c r="L20" s="1">
        <v>50000</v>
      </c>
      <c r="M20" s="1">
        <f t="shared" si="1"/>
        <v>50000</v>
      </c>
      <c r="N20" s="25"/>
      <c r="O20" s="1">
        <f t="shared" si="2"/>
        <v>420800</v>
      </c>
      <c r="P20" s="1">
        <f t="shared" si="3"/>
        <v>0</v>
      </c>
      <c r="Q20" s="1">
        <f t="shared" si="4"/>
        <v>155200</v>
      </c>
      <c r="R20" s="1">
        <f t="shared" si="5"/>
        <v>576000</v>
      </c>
      <c r="S20" s="1">
        <v>0</v>
      </c>
      <c r="T20" s="26"/>
      <c r="U20" s="1">
        <v>0</v>
      </c>
      <c r="V20" s="1">
        <v>0</v>
      </c>
      <c r="W20" s="51">
        <f t="shared" si="6"/>
        <v>0.26944444444444443</v>
      </c>
      <c r="X20" s="27">
        <f t="shared" si="7"/>
        <v>50000</v>
      </c>
      <c r="Y20" s="27">
        <f t="shared" si="8"/>
        <v>50000</v>
      </c>
    </row>
    <row r="21" spans="2:25" ht="12.75">
      <c r="B21" s="20">
        <v>64581</v>
      </c>
      <c r="C21" s="23" t="s">
        <v>55</v>
      </c>
      <c r="D21" s="24"/>
      <c r="E21" s="1">
        <v>15679012</v>
      </c>
      <c r="F21" s="1">
        <v>0</v>
      </c>
      <c r="G21" s="1">
        <v>898019</v>
      </c>
      <c r="H21" s="1">
        <f t="shared" si="0"/>
        <v>16577031</v>
      </c>
      <c r="I21" s="25"/>
      <c r="J21" s="1">
        <v>0</v>
      </c>
      <c r="K21" s="1">
        <v>0</v>
      </c>
      <c r="L21" s="1">
        <v>1500000</v>
      </c>
      <c r="M21" s="1">
        <f t="shared" si="1"/>
        <v>1500000</v>
      </c>
      <c r="N21" s="25"/>
      <c r="O21" s="1">
        <f t="shared" si="2"/>
        <v>15679012</v>
      </c>
      <c r="P21" s="1">
        <f t="shared" si="3"/>
        <v>0</v>
      </c>
      <c r="Q21" s="1">
        <f t="shared" si="4"/>
        <v>2398019</v>
      </c>
      <c r="R21" s="1">
        <f t="shared" si="5"/>
        <v>18077031</v>
      </c>
      <c r="S21" s="1">
        <v>0</v>
      </c>
      <c r="T21" s="26"/>
      <c r="U21" s="1">
        <v>0</v>
      </c>
      <c r="V21" s="1">
        <v>0</v>
      </c>
      <c r="W21" s="51">
        <f t="shared" si="6"/>
        <v>0.13265557823073934</v>
      </c>
      <c r="X21" s="27">
        <f t="shared" si="7"/>
        <v>1500000</v>
      </c>
      <c r="Y21" s="27">
        <f t="shared" si="8"/>
        <v>1500000</v>
      </c>
    </row>
    <row r="22" spans="2:25" ht="12.75">
      <c r="B22" s="20" t="s">
        <v>77</v>
      </c>
      <c r="C22" s="23" t="s">
        <v>58</v>
      </c>
      <c r="D22" s="24"/>
      <c r="E22" s="1">
        <v>0</v>
      </c>
      <c r="F22" s="1">
        <v>0</v>
      </c>
      <c r="G22" s="1">
        <v>0</v>
      </c>
      <c r="H22" s="1">
        <f aca="true" t="shared" si="9" ref="H22:H28">SUM(E22:G22)</f>
        <v>0</v>
      </c>
      <c r="I22" s="25"/>
      <c r="J22" s="1">
        <v>0</v>
      </c>
      <c r="K22" s="1">
        <v>0</v>
      </c>
      <c r="L22" s="1">
        <v>650000</v>
      </c>
      <c r="M22" s="1">
        <f aca="true" t="shared" si="10" ref="M22:M28">SUM(J22:L22)</f>
        <v>650000</v>
      </c>
      <c r="N22" s="25"/>
      <c r="O22" s="1">
        <f aca="true" t="shared" si="11" ref="O22:Q28">+E22+J22</f>
        <v>0</v>
      </c>
      <c r="P22" s="1">
        <f t="shared" si="11"/>
        <v>0</v>
      </c>
      <c r="Q22" s="1">
        <f t="shared" si="11"/>
        <v>650000</v>
      </c>
      <c r="R22" s="1">
        <f aca="true" t="shared" si="12" ref="R22:R28">SUM(O22:Q22)</f>
        <v>650000</v>
      </c>
      <c r="S22" s="1">
        <v>0</v>
      </c>
      <c r="T22" s="26"/>
      <c r="U22" s="1">
        <v>0</v>
      </c>
      <c r="V22" s="1">
        <v>0</v>
      </c>
      <c r="W22" s="51">
        <f aca="true" t="shared" si="13" ref="W22:W28">+Q22/R22</f>
        <v>1</v>
      </c>
      <c r="X22" s="27">
        <f aca="true" t="shared" si="14" ref="X22:X28">M22</f>
        <v>650000</v>
      </c>
      <c r="Y22" s="27">
        <f aca="true" t="shared" si="15" ref="Y22:Y28">M22</f>
        <v>650000</v>
      </c>
    </row>
    <row r="23" spans="2:25" ht="12.75">
      <c r="B23" s="20"/>
      <c r="C23" s="23" t="s">
        <v>73</v>
      </c>
      <c r="D23" s="24"/>
      <c r="E23" s="1">
        <v>0</v>
      </c>
      <c r="F23" s="1">
        <v>0</v>
      </c>
      <c r="G23" s="1">
        <v>0</v>
      </c>
      <c r="H23" s="1">
        <f t="shared" si="9"/>
        <v>0</v>
      </c>
      <c r="I23" s="25"/>
      <c r="J23" s="1">
        <v>0</v>
      </c>
      <c r="K23" s="1">
        <v>0</v>
      </c>
      <c r="L23" s="71">
        <v>0</v>
      </c>
      <c r="M23" s="1">
        <f t="shared" si="10"/>
        <v>0</v>
      </c>
      <c r="N23" s="25"/>
      <c r="O23" s="1">
        <f t="shared" si="11"/>
        <v>0</v>
      </c>
      <c r="P23" s="1">
        <f t="shared" si="11"/>
        <v>0</v>
      </c>
      <c r="Q23" s="1">
        <f t="shared" si="11"/>
        <v>0</v>
      </c>
      <c r="R23" s="1">
        <f t="shared" si="12"/>
        <v>0</v>
      </c>
      <c r="S23" s="1">
        <v>0</v>
      </c>
      <c r="T23" s="26"/>
      <c r="U23" s="1">
        <v>0</v>
      </c>
      <c r="V23" s="1">
        <v>0</v>
      </c>
      <c r="W23" s="51" t="e">
        <f t="shared" si="13"/>
        <v>#DIV/0!</v>
      </c>
      <c r="X23" s="27">
        <f t="shared" si="14"/>
        <v>0</v>
      </c>
      <c r="Y23" s="27">
        <f t="shared" si="15"/>
        <v>0</v>
      </c>
    </row>
    <row r="24" spans="2:25" ht="12.75">
      <c r="B24" s="20">
        <v>61210</v>
      </c>
      <c r="C24" s="23" t="s">
        <v>72</v>
      </c>
      <c r="D24" s="24"/>
      <c r="E24" s="1">
        <v>0</v>
      </c>
      <c r="F24" s="1">
        <v>0</v>
      </c>
      <c r="G24" s="1">
        <v>0</v>
      </c>
      <c r="H24" s="1">
        <f t="shared" si="9"/>
        <v>0</v>
      </c>
      <c r="I24" s="25"/>
      <c r="J24" s="1">
        <v>16949125</v>
      </c>
      <c r="K24" s="1">
        <v>0</v>
      </c>
      <c r="L24" s="71">
        <v>5000000</v>
      </c>
      <c r="M24" s="1">
        <f t="shared" si="10"/>
        <v>21949125</v>
      </c>
      <c r="N24" s="25"/>
      <c r="O24" s="1">
        <f t="shared" si="11"/>
        <v>16949125</v>
      </c>
      <c r="P24" s="1">
        <f t="shared" si="11"/>
        <v>0</v>
      </c>
      <c r="Q24" s="1">
        <f t="shared" si="11"/>
        <v>5000000</v>
      </c>
      <c r="R24" s="1">
        <f t="shared" si="12"/>
        <v>21949125</v>
      </c>
      <c r="S24" s="1">
        <v>0</v>
      </c>
      <c r="T24" s="26"/>
      <c r="U24" s="1">
        <v>0</v>
      </c>
      <c r="V24" s="1">
        <v>0</v>
      </c>
      <c r="W24" s="51">
        <f t="shared" si="13"/>
        <v>0.22779951364803835</v>
      </c>
      <c r="X24" s="27">
        <f t="shared" si="14"/>
        <v>21949125</v>
      </c>
      <c r="Y24" s="27">
        <f t="shared" si="15"/>
        <v>21949125</v>
      </c>
    </row>
    <row r="25" spans="2:25" ht="12.75">
      <c r="B25" s="20"/>
      <c r="C25" s="23" t="s">
        <v>74</v>
      </c>
      <c r="D25" s="24"/>
      <c r="E25" s="1">
        <v>0</v>
      </c>
      <c r="F25" s="1">
        <v>0</v>
      </c>
      <c r="G25" s="1">
        <v>0</v>
      </c>
      <c r="H25" s="1">
        <f t="shared" si="9"/>
        <v>0</v>
      </c>
      <c r="I25" s="25"/>
      <c r="J25" s="1">
        <v>0</v>
      </c>
      <c r="K25" s="1">
        <v>0</v>
      </c>
      <c r="L25" s="72"/>
      <c r="M25" s="1">
        <f t="shared" si="10"/>
        <v>0</v>
      </c>
      <c r="N25" s="25"/>
      <c r="O25" s="1">
        <f t="shared" si="11"/>
        <v>0</v>
      </c>
      <c r="P25" s="1">
        <f t="shared" si="11"/>
        <v>0</v>
      </c>
      <c r="Q25" s="1">
        <f t="shared" si="11"/>
        <v>0</v>
      </c>
      <c r="R25" s="1">
        <f t="shared" si="12"/>
        <v>0</v>
      </c>
      <c r="S25" s="1">
        <v>0</v>
      </c>
      <c r="T25" s="26"/>
      <c r="U25" s="1">
        <v>0</v>
      </c>
      <c r="V25" s="1">
        <v>0</v>
      </c>
      <c r="W25" s="51" t="e">
        <f t="shared" si="13"/>
        <v>#DIV/0!</v>
      </c>
      <c r="X25" s="27">
        <f t="shared" si="14"/>
        <v>0</v>
      </c>
      <c r="Y25" s="27">
        <f t="shared" si="15"/>
        <v>0</v>
      </c>
    </row>
    <row r="26" spans="2:25" ht="12.75">
      <c r="B26" s="20" t="s">
        <v>77</v>
      </c>
      <c r="C26" s="4" t="s">
        <v>60</v>
      </c>
      <c r="D26" s="24"/>
      <c r="E26" s="1">
        <v>0</v>
      </c>
      <c r="F26" s="1">
        <v>0</v>
      </c>
      <c r="G26" s="1">
        <v>0</v>
      </c>
      <c r="H26" s="1">
        <f t="shared" si="9"/>
        <v>0</v>
      </c>
      <c r="I26" s="25"/>
      <c r="J26" s="1">
        <v>0</v>
      </c>
      <c r="K26" s="1">
        <v>0</v>
      </c>
      <c r="L26" s="72">
        <v>2000000</v>
      </c>
      <c r="M26" s="1">
        <f t="shared" si="10"/>
        <v>2000000</v>
      </c>
      <c r="N26" s="25"/>
      <c r="O26" s="1">
        <f t="shared" si="11"/>
        <v>0</v>
      </c>
      <c r="P26" s="1">
        <f t="shared" si="11"/>
        <v>0</v>
      </c>
      <c r="Q26" s="1">
        <f t="shared" si="11"/>
        <v>2000000</v>
      </c>
      <c r="R26" s="1">
        <f t="shared" si="12"/>
        <v>2000000</v>
      </c>
      <c r="S26" s="1">
        <v>0</v>
      </c>
      <c r="T26" s="26"/>
      <c r="U26" s="1">
        <v>0</v>
      </c>
      <c r="V26" s="1">
        <v>0</v>
      </c>
      <c r="W26" s="51">
        <f t="shared" si="13"/>
        <v>1</v>
      </c>
      <c r="X26" s="27">
        <f t="shared" si="14"/>
        <v>2000000</v>
      </c>
      <c r="Y26" s="27">
        <f t="shared" si="15"/>
        <v>2000000</v>
      </c>
    </row>
    <row r="27" spans="2:25" ht="12.75">
      <c r="B27" s="20" t="s">
        <v>77</v>
      </c>
      <c r="C27" s="4" t="s">
        <v>59</v>
      </c>
      <c r="D27" s="24"/>
      <c r="E27" s="1">
        <v>0</v>
      </c>
      <c r="F27" s="1">
        <v>0</v>
      </c>
      <c r="G27" s="1">
        <v>0</v>
      </c>
      <c r="H27" s="1">
        <f t="shared" si="9"/>
        <v>0</v>
      </c>
      <c r="I27" s="25"/>
      <c r="J27" s="1">
        <v>0</v>
      </c>
      <c r="K27" s="1">
        <v>0</v>
      </c>
      <c r="L27" s="72">
        <v>1500000</v>
      </c>
      <c r="M27" s="1">
        <f t="shared" si="10"/>
        <v>1500000</v>
      </c>
      <c r="N27" s="25"/>
      <c r="O27" s="1">
        <f t="shared" si="11"/>
        <v>0</v>
      </c>
      <c r="P27" s="1">
        <f t="shared" si="11"/>
        <v>0</v>
      </c>
      <c r="Q27" s="1">
        <f t="shared" si="11"/>
        <v>1500000</v>
      </c>
      <c r="R27" s="1">
        <f t="shared" si="12"/>
        <v>1500000</v>
      </c>
      <c r="S27" s="1">
        <v>0</v>
      </c>
      <c r="T27" s="26"/>
      <c r="U27" s="1">
        <v>0</v>
      </c>
      <c r="V27" s="1">
        <v>0</v>
      </c>
      <c r="W27" s="51">
        <f t="shared" si="13"/>
        <v>1</v>
      </c>
      <c r="X27" s="27">
        <f t="shared" si="14"/>
        <v>1500000</v>
      </c>
      <c r="Y27" s="27">
        <f t="shared" si="15"/>
        <v>1500000</v>
      </c>
    </row>
    <row r="28" spans="2:25" ht="12.75">
      <c r="B28" s="20">
        <v>62290</v>
      </c>
      <c r="C28" s="23" t="s">
        <v>62</v>
      </c>
      <c r="D28" s="24"/>
      <c r="E28" s="1">
        <v>0</v>
      </c>
      <c r="F28" s="1">
        <v>0</v>
      </c>
      <c r="G28" s="1">
        <v>0</v>
      </c>
      <c r="H28" s="1">
        <f t="shared" si="9"/>
        <v>0</v>
      </c>
      <c r="I28" s="25"/>
      <c r="J28" s="1">
        <v>0</v>
      </c>
      <c r="K28" s="1">
        <v>0</v>
      </c>
      <c r="L28" s="72">
        <v>700000</v>
      </c>
      <c r="M28" s="1">
        <f t="shared" si="10"/>
        <v>700000</v>
      </c>
      <c r="N28" s="25"/>
      <c r="O28" s="1">
        <f t="shared" si="11"/>
        <v>0</v>
      </c>
      <c r="P28" s="1">
        <f t="shared" si="11"/>
        <v>0</v>
      </c>
      <c r="Q28" s="1">
        <f t="shared" si="11"/>
        <v>700000</v>
      </c>
      <c r="R28" s="1">
        <f t="shared" si="12"/>
        <v>700000</v>
      </c>
      <c r="S28" s="1">
        <v>0</v>
      </c>
      <c r="T28" s="26"/>
      <c r="U28" s="1">
        <v>0</v>
      </c>
      <c r="V28" s="1">
        <v>0</v>
      </c>
      <c r="W28" s="51">
        <f t="shared" si="13"/>
        <v>1</v>
      </c>
      <c r="X28" s="27">
        <f t="shared" si="14"/>
        <v>700000</v>
      </c>
      <c r="Y28" s="27">
        <f t="shared" si="15"/>
        <v>700000</v>
      </c>
    </row>
    <row r="29" spans="2:25" ht="12.75">
      <c r="B29" s="20"/>
      <c r="C29" s="23" t="s">
        <v>56</v>
      </c>
      <c r="D29" s="24"/>
      <c r="E29" s="1">
        <v>0</v>
      </c>
      <c r="F29" s="1">
        <v>0</v>
      </c>
      <c r="G29" s="1">
        <v>0</v>
      </c>
      <c r="H29" s="1">
        <f t="shared" si="0"/>
        <v>0</v>
      </c>
      <c r="I29" s="25"/>
      <c r="J29" s="1">
        <v>0</v>
      </c>
      <c r="K29" s="1">
        <v>0</v>
      </c>
      <c r="L29" s="67">
        <v>0</v>
      </c>
      <c r="M29" s="1">
        <f t="shared" si="1"/>
        <v>0</v>
      </c>
      <c r="N29" s="25"/>
      <c r="O29" s="1">
        <f t="shared" si="2"/>
        <v>0</v>
      </c>
      <c r="P29" s="1">
        <f t="shared" si="3"/>
        <v>0</v>
      </c>
      <c r="Q29" s="1">
        <f t="shared" si="4"/>
        <v>0</v>
      </c>
      <c r="R29" s="1">
        <f t="shared" si="5"/>
        <v>0</v>
      </c>
      <c r="S29" s="1">
        <v>0</v>
      </c>
      <c r="T29" s="26"/>
      <c r="U29" s="1">
        <v>0</v>
      </c>
      <c r="V29" s="1">
        <v>0</v>
      </c>
      <c r="W29" s="51" t="e">
        <f t="shared" si="6"/>
        <v>#DIV/0!</v>
      </c>
      <c r="X29" s="27">
        <f t="shared" si="7"/>
        <v>0</v>
      </c>
      <c r="Y29" s="27">
        <f t="shared" si="8"/>
        <v>0</v>
      </c>
    </row>
    <row r="30" spans="2:25" ht="12.75" customHeight="1">
      <c r="B30" s="20"/>
      <c r="C30" s="23" t="s">
        <v>57</v>
      </c>
      <c r="D30" s="24"/>
      <c r="E30" s="1">
        <v>0</v>
      </c>
      <c r="F30" s="1">
        <v>0</v>
      </c>
      <c r="G30" s="1">
        <v>0</v>
      </c>
      <c r="H30" s="1">
        <f>SUM(E30:G30)</f>
        <v>0</v>
      </c>
      <c r="I30" s="25"/>
      <c r="J30" s="1">
        <v>0</v>
      </c>
      <c r="K30" s="1">
        <v>0</v>
      </c>
      <c r="L30" s="67">
        <v>0</v>
      </c>
      <c r="M30" s="1">
        <f>SUM(J30:L30)</f>
        <v>0</v>
      </c>
      <c r="N30" s="25"/>
      <c r="O30" s="1">
        <f aca="true" t="shared" si="16" ref="O30:Q32">+E30+J30</f>
        <v>0</v>
      </c>
      <c r="P30" s="1">
        <f t="shared" si="16"/>
        <v>0</v>
      </c>
      <c r="Q30" s="1">
        <f t="shared" si="16"/>
        <v>0</v>
      </c>
      <c r="R30" s="1">
        <f>SUM(O30:Q30)</f>
        <v>0</v>
      </c>
      <c r="S30" s="1">
        <v>0</v>
      </c>
      <c r="T30" s="26"/>
      <c r="U30" s="1">
        <v>0</v>
      </c>
      <c r="V30" s="1">
        <v>0</v>
      </c>
      <c r="W30" s="51" t="e">
        <f>+Q30/R30</f>
        <v>#DIV/0!</v>
      </c>
      <c r="X30" s="27">
        <f>M30</f>
        <v>0</v>
      </c>
      <c r="Y30" s="27">
        <f>M30</f>
        <v>0</v>
      </c>
    </row>
    <row r="31" spans="2:25" ht="12.75">
      <c r="B31" s="20">
        <v>61991</v>
      </c>
      <c r="C31" s="23" t="s">
        <v>76</v>
      </c>
      <c r="D31" s="24"/>
      <c r="E31" s="1">
        <v>0</v>
      </c>
      <c r="F31" s="1">
        <v>0</v>
      </c>
      <c r="G31" s="1">
        <v>0</v>
      </c>
      <c r="H31" s="1">
        <f>SUM(E31:G31)</f>
        <v>0</v>
      </c>
      <c r="I31" s="25"/>
      <c r="J31" s="1">
        <v>0</v>
      </c>
      <c r="K31" s="1">
        <v>0</v>
      </c>
      <c r="L31" s="67">
        <v>450000</v>
      </c>
      <c r="M31" s="1">
        <f>SUM(J31:L31)</f>
        <v>450000</v>
      </c>
      <c r="N31" s="25"/>
      <c r="O31" s="1">
        <f t="shared" si="16"/>
        <v>0</v>
      </c>
      <c r="P31" s="1">
        <f t="shared" si="16"/>
        <v>0</v>
      </c>
      <c r="Q31" s="1">
        <f t="shared" si="16"/>
        <v>450000</v>
      </c>
      <c r="R31" s="1">
        <f>SUM(O31:Q31)</f>
        <v>450000</v>
      </c>
      <c r="S31" s="1">
        <v>0</v>
      </c>
      <c r="T31" s="26"/>
      <c r="U31" s="1">
        <v>0</v>
      </c>
      <c r="V31" s="1">
        <v>0</v>
      </c>
      <c r="W31" s="51">
        <f>+Q31/R31</f>
        <v>1</v>
      </c>
      <c r="X31" s="27">
        <f>M31</f>
        <v>450000</v>
      </c>
      <c r="Y31" s="27">
        <f>M31</f>
        <v>450000</v>
      </c>
    </row>
    <row r="32" spans="2:25" ht="12.75">
      <c r="B32" s="20">
        <v>63017</v>
      </c>
      <c r="C32" s="23" t="s">
        <v>61</v>
      </c>
      <c r="D32" s="24"/>
      <c r="E32" s="1">
        <v>0</v>
      </c>
      <c r="F32" s="1">
        <v>0</v>
      </c>
      <c r="G32" s="1">
        <v>350000</v>
      </c>
      <c r="H32" s="1">
        <f>SUM(E32:G32)</f>
        <v>350000</v>
      </c>
      <c r="I32" s="25"/>
      <c r="J32" s="1">
        <v>2800000</v>
      </c>
      <c r="K32" s="1">
        <v>0</v>
      </c>
      <c r="L32" s="67">
        <v>700000</v>
      </c>
      <c r="M32" s="1">
        <f>SUM(J32:L32)</f>
        <v>3500000</v>
      </c>
      <c r="N32" s="25"/>
      <c r="O32" s="1">
        <f t="shared" si="16"/>
        <v>2800000</v>
      </c>
      <c r="P32" s="1">
        <f t="shared" si="16"/>
        <v>0</v>
      </c>
      <c r="Q32" s="1">
        <f t="shared" si="16"/>
        <v>1050000</v>
      </c>
      <c r="R32" s="1">
        <f>SUM(O32:Q32)</f>
        <v>3850000</v>
      </c>
      <c r="S32" s="1">
        <v>0</v>
      </c>
      <c r="T32" s="26"/>
      <c r="U32" s="1">
        <v>0</v>
      </c>
      <c r="V32" s="1">
        <v>0</v>
      </c>
      <c r="W32" s="51">
        <f>+Q32/R32</f>
        <v>0.2727272727272727</v>
      </c>
      <c r="X32" s="27">
        <f>M32</f>
        <v>3500000</v>
      </c>
      <c r="Y32" s="27">
        <f>M32</f>
        <v>3500000</v>
      </c>
    </row>
    <row r="33" spans="2:25" ht="20.25" customHeight="1">
      <c r="B33" s="20" t="s">
        <v>77</v>
      </c>
      <c r="C33" s="23" t="s">
        <v>63</v>
      </c>
      <c r="D33" s="24"/>
      <c r="E33" s="1">
        <v>0</v>
      </c>
      <c r="F33" s="1">
        <v>0</v>
      </c>
      <c r="G33" s="1">
        <v>0</v>
      </c>
      <c r="H33" s="1">
        <f aca="true" t="shared" si="17" ref="H33:H40">SUM(E33:G33)</f>
        <v>0</v>
      </c>
      <c r="I33" s="25"/>
      <c r="J33" s="1">
        <v>0</v>
      </c>
      <c r="K33" s="1">
        <v>0</v>
      </c>
      <c r="L33" s="70">
        <f>1500000-1500000</f>
        <v>0</v>
      </c>
      <c r="M33" s="1">
        <f aca="true" t="shared" si="18" ref="M33:M40">SUM(J33:L33)</f>
        <v>0</v>
      </c>
      <c r="N33" s="25"/>
      <c r="O33" s="1">
        <f aca="true" t="shared" si="19" ref="O33:O40">+E33+J33</f>
        <v>0</v>
      </c>
      <c r="P33" s="1">
        <f aca="true" t="shared" si="20" ref="P33:P40">+F33+K33</f>
        <v>0</v>
      </c>
      <c r="Q33" s="1">
        <f aca="true" t="shared" si="21" ref="Q33:Q40">+G33+L33</f>
        <v>0</v>
      </c>
      <c r="R33" s="1">
        <f aca="true" t="shared" si="22" ref="R33:R40">SUM(O33:Q33)</f>
        <v>0</v>
      </c>
      <c r="S33" s="1">
        <v>0</v>
      </c>
      <c r="T33" s="26"/>
      <c r="U33" s="1">
        <v>0</v>
      </c>
      <c r="V33" s="1">
        <v>0</v>
      </c>
      <c r="W33" s="51" t="e">
        <f aca="true" t="shared" si="23" ref="W33:W40">+Q33/R33</f>
        <v>#DIV/0!</v>
      </c>
      <c r="X33" s="27">
        <f aca="true" t="shared" si="24" ref="X33:X40">M33</f>
        <v>0</v>
      </c>
      <c r="Y33" s="27">
        <f aca="true" t="shared" si="25" ref="Y33:Y40">M33</f>
        <v>0</v>
      </c>
    </row>
    <row r="34" spans="2:25" ht="12.75">
      <c r="B34" s="20"/>
      <c r="C34" s="4" t="s">
        <v>64</v>
      </c>
      <c r="D34" s="24"/>
      <c r="E34" s="1">
        <v>0</v>
      </c>
      <c r="F34" s="1">
        <v>0</v>
      </c>
      <c r="G34" s="1">
        <v>0</v>
      </c>
      <c r="H34" s="1">
        <f t="shared" si="17"/>
        <v>0</v>
      </c>
      <c r="I34" s="25"/>
      <c r="J34" s="1">
        <v>0</v>
      </c>
      <c r="K34" s="1">
        <v>0</v>
      </c>
      <c r="L34" s="70"/>
      <c r="M34" s="1">
        <f t="shared" si="18"/>
        <v>0</v>
      </c>
      <c r="N34" s="25"/>
      <c r="O34" s="1">
        <f t="shared" si="19"/>
        <v>0</v>
      </c>
      <c r="P34" s="1">
        <f t="shared" si="20"/>
        <v>0</v>
      </c>
      <c r="Q34" s="1">
        <f t="shared" si="21"/>
        <v>0</v>
      </c>
      <c r="R34" s="1">
        <f t="shared" si="22"/>
        <v>0</v>
      </c>
      <c r="S34" s="1">
        <v>0</v>
      </c>
      <c r="T34" s="26"/>
      <c r="U34" s="1">
        <v>0</v>
      </c>
      <c r="V34" s="1">
        <v>0</v>
      </c>
      <c r="W34" s="51" t="e">
        <f t="shared" si="23"/>
        <v>#DIV/0!</v>
      </c>
      <c r="X34" s="27">
        <f t="shared" si="24"/>
        <v>0</v>
      </c>
      <c r="Y34" s="27">
        <f t="shared" si="25"/>
        <v>0</v>
      </c>
    </row>
    <row r="35" spans="2:25" ht="16.5" customHeight="1">
      <c r="B35" s="20">
        <v>61190</v>
      </c>
      <c r="C35" s="4" t="s">
        <v>67</v>
      </c>
      <c r="D35" s="24"/>
      <c r="E35" s="1">
        <v>0</v>
      </c>
      <c r="F35" s="1">
        <v>0</v>
      </c>
      <c r="G35" s="1">
        <v>250000</v>
      </c>
      <c r="H35" s="1">
        <f t="shared" si="17"/>
        <v>250000</v>
      </c>
      <c r="I35" s="25"/>
      <c r="J35" s="1">
        <v>1200000</v>
      </c>
      <c r="K35" s="1">
        <v>0</v>
      </c>
      <c r="L35" s="1">
        <v>450000</v>
      </c>
      <c r="M35" s="1">
        <f t="shared" si="18"/>
        <v>1650000</v>
      </c>
      <c r="N35" s="25"/>
      <c r="O35" s="1">
        <f t="shared" si="19"/>
        <v>1200000</v>
      </c>
      <c r="P35" s="1">
        <f t="shared" si="20"/>
        <v>0</v>
      </c>
      <c r="Q35" s="1">
        <f t="shared" si="21"/>
        <v>700000</v>
      </c>
      <c r="R35" s="1">
        <f t="shared" si="22"/>
        <v>1900000</v>
      </c>
      <c r="S35" s="1">
        <v>0</v>
      </c>
      <c r="T35" s="26"/>
      <c r="U35" s="1">
        <v>0</v>
      </c>
      <c r="V35" s="1">
        <v>0</v>
      </c>
      <c r="W35" s="51">
        <f t="shared" si="23"/>
        <v>0.3684210526315789</v>
      </c>
      <c r="X35" s="27">
        <f t="shared" si="24"/>
        <v>1650000</v>
      </c>
      <c r="Y35" s="27">
        <f t="shared" si="25"/>
        <v>1650000</v>
      </c>
    </row>
    <row r="36" spans="2:25" ht="12.75">
      <c r="B36" s="20">
        <v>61020</v>
      </c>
      <c r="C36" s="4" t="s">
        <v>68</v>
      </c>
      <c r="D36" s="24"/>
      <c r="E36" s="1">
        <v>538513</v>
      </c>
      <c r="F36" s="1">
        <v>0</v>
      </c>
      <c r="G36" s="1">
        <v>3410254</v>
      </c>
      <c r="H36" s="1">
        <f t="shared" si="17"/>
        <v>3948767</v>
      </c>
      <c r="I36" s="25"/>
      <c r="J36" s="1">
        <v>1012568</v>
      </c>
      <c r="K36" s="1">
        <v>0</v>
      </c>
      <c r="L36" s="1">
        <f>-L35</f>
        <v>-450000</v>
      </c>
      <c r="M36" s="1">
        <f>SUM(J36:L36)</f>
        <v>562568</v>
      </c>
      <c r="N36" s="25"/>
      <c r="O36" s="1">
        <f aca="true" t="shared" si="26" ref="O36:Q39">+E36+J36</f>
        <v>1551081</v>
      </c>
      <c r="P36" s="1">
        <f t="shared" si="26"/>
        <v>0</v>
      </c>
      <c r="Q36" s="1">
        <f t="shared" si="26"/>
        <v>2960254</v>
      </c>
      <c r="R36" s="1">
        <f>SUM(O36:Q36)</f>
        <v>4511335</v>
      </c>
      <c r="S36" s="1">
        <v>0</v>
      </c>
      <c r="T36" s="26"/>
      <c r="U36" s="1">
        <v>0</v>
      </c>
      <c r="V36" s="1">
        <v>0</v>
      </c>
      <c r="W36" s="51">
        <f>+Q36/R36</f>
        <v>0.6561813742495293</v>
      </c>
      <c r="X36" s="27">
        <f>M36</f>
        <v>562568</v>
      </c>
      <c r="Y36" s="27">
        <f>M36</f>
        <v>562568</v>
      </c>
    </row>
    <row r="37" spans="2:25" ht="12.75">
      <c r="B37" s="20">
        <v>61021</v>
      </c>
      <c r="C37" s="4" t="s">
        <v>69</v>
      </c>
      <c r="D37" s="24"/>
      <c r="E37" s="1">
        <v>0</v>
      </c>
      <c r="F37" s="1">
        <v>0</v>
      </c>
      <c r="G37" s="1">
        <v>1120239</v>
      </c>
      <c r="H37" s="1">
        <f t="shared" si="17"/>
        <v>1120239</v>
      </c>
      <c r="I37" s="25"/>
      <c r="J37" s="1">
        <v>800000</v>
      </c>
      <c r="K37" s="1">
        <v>0</v>
      </c>
      <c r="L37" s="1">
        <v>0</v>
      </c>
      <c r="M37" s="1">
        <f>SUM(J37:L37)</f>
        <v>800000</v>
      </c>
      <c r="N37" s="25"/>
      <c r="O37" s="1">
        <f t="shared" si="26"/>
        <v>800000</v>
      </c>
      <c r="P37" s="1">
        <f t="shared" si="26"/>
        <v>0</v>
      </c>
      <c r="Q37" s="1">
        <f t="shared" si="26"/>
        <v>1120239</v>
      </c>
      <c r="R37" s="1">
        <f>SUM(O37:Q37)</f>
        <v>1920239</v>
      </c>
      <c r="S37" s="1">
        <v>0</v>
      </c>
      <c r="T37" s="26"/>
      <c r="U37" s="1">
        <v>0</v>
      </c>
      <c r="V37" s="1">
        <v>0</v>
      </c>
      <c r="W37" s="51">
        <f>+Q37/R37</f>
        <v>0.5833851931973051</v>
      </c>
      <c r="X37" s="27">
        <f>M37</f>
        <v>800000</v>
      </c>
      <c r="Y37" s="27">
        <f>M37</f>
        <v>800000</v>
      </c>
    </row>
    <row r="38" spans="2:25" ht="12.75">
      <c r="B38" s="20">
        <v>61022</v>
      </c>
      <c r="C38" s="4" t="s">
        <v>70</v>
      </c>
      <c r="D38" s="24"/>
      <c r="E38" s="1">
        <v>0</v>
      </c>
      <c r="F38" s="1">
        <v>0</v>
      </c>
      <c r="G38" s="1">
        <v>642170</v>
      </c>
      <c r="H38" s="1">
        <f t="shared" si="17"/>
        <v>642170</v>
      </c>
      <c r="I38" s="25"/>
      <c r="J38" s="1">
        <v>200000</v>
      </c>
      <c r="K38" s="1">
        <v>0</v>
      </c>
      <c r="L38" s="1">
        <v>0</v>
      </c>
      <c r="M38" s="1">
        <f>SUM(J38:L38)</f>
        <v>200000</v>
      </c>
      <c r="N38" s="25"/>
      <c r="O38" s="1">
        <f t="shared" si="26"/>
        <v>200000</v>
      </c>
      <c r="P38" s="1">
        <f t="shared" si="26"/>
        <v>0</v>
      </c>
      <c r="Q38" s="1">
        <f t="shared" si="26"/>
        <v>642170</v>
      </c>
      <c r="R38" s="1">
        <f>SUM(O38:Q38)</f>
        <v>842170</v>
      </c>
      <c r="S38" s="1">
        <v>0</v>
      </c>
      <c r="T38" s="26"/>
      <c r="U38" s="1">
        <v>0</v>
      </c>
      <c r="V38" s="1">
        <v>0</v>
      </c>
      <c r="W38" s="51">
        <f>+Q38/R38</f>
        <v>0.7625182564090386</v>
      </c>
      <c r="X38" s="27">
        <f>M38</f>
        <v>200000</v>
      </c>
      <c r="Y38" s="27">
        <f>M38</f>
        <v>200000</v>
      </c>
    </row>
    <row r="39" spans="2:25" ht="12.75">
      <c r="B39" s="20"/>
      <c r="C39" s="23"/>
      <c r="D39" s="24"/>
      <c r="E39" s="1">
        <v>0</v>
      </c>
      <c r="F39" s="1">
        <v>0</v>
      </c>
      <c r="G39" s="1">
        <v>0</v>
      </c>
      <c r="H39" s="1">
        <f>SUM(E39:G39)</f>
        <v>0</v>
      </c>
      <c r="I39" s="25"/>
      <c r="J39" s="1">
        <v>0</v>
      </c>
      <c r="K39" s="1">
        <v>0</v>
      </c>
      <c r="L39" s="1"/>
      <c r="M39" s="1">
        <f>SUM(J39:L39)</f>
        <v>0</v>
      </c>
      <c r="N39" s="25"/>
      <c r="O39" s="1">
        <f t="shared" si="26"/>
        <v>0</v>
      </c>
      <c r="P39" s="1">
        <f t="shared" si="26"/>
        <v>0</v>
      </c>
      <c r="Q39" s="1">
        <f t="shared" si="26"/>
        <v>0</v>
      </c>
      <c r="R39" s="1">
        <f>SUM(O39:Q39)</f>
        <v>0</v>
      </c>
      <c r="S39" s="1">
        <v>0</v>
      </c>
      <c r="T39" s="26"/>
      <c r="U39" s="1">
        <v>0</v>
      </c>
      <c r="V39" s="1">
        <v>0</v>
      </c>
      <c r="W39" s="51" t="e">
        <f>+Q39/R39</f>
        <v>#DIV/0!</v>
      </c>
      <c r="X39" s="27">
        <f>M39</f>
        <v>0</v>
      </c>
      <c r="Y39" s="27">
        <f>M39</f>
        <v>0</v>
      </c>
    </row>
    <row r="40" spans="2:25" ht="12.75">
      <c r="B40" s="20"/>
      <c r="C40" s="23"/>
      <c r="D40" s="24"/>
      <c r="E40" s="1">
        <v>0</v>
      </c>
      <c r="F40" s="1">
        <v>0</v>
      </c>
      <c r="G40" s="1">
        <v>0</v>
      </c>
      <c r="H40" s="1">
        <f t="shared" si="17"/>
        <v>0</v>
      </c>
      <c r="I40" s="25"/>
      <c r="J40" s="1">
        <v>0</v>
      </c>
      <c r="K40" s="1">
        <v>0</v>
      </c>
      <c r="L40" s="1"/>
      <c r="M40" s="1">
        <f t="shared" si="18"/>
        <v>0</v>
      </c>
      <c r="N40" s="25"/>
      <c r="O40" s="1">
        <f t="shared" si="19"/>
        <v>0</v>
      </c>
      <c r="P40" s="1">
        <f t="shared" si="20"/>
        <v>0</v>
      </c>
      <c r="Q40" s="1">
        <f t="shared" si="21"/>
        <v>0</v>
      </c>
      <c r="R40" s="1">
        <f t="shared" si="22"/>
        <v>0</v>
      </c>
      <c r="S40" s="1">
        <v>0</v>
      </c>
      <c r="T40" s="26"/>
      <c r="U40" s="1">
        <v>0</v>
      </c>
      <c r="V40" s="1">
        <v>0</v>
      </c>
      <c r="W40" s="51" t="e">
        <f t="shared" si="23"/>
        <v>#DIV/0!</v>
      </c>
      <c r="X40" s="27">
        <f t="shared" si="24"/>
        <v>0</v>
      </c>
      <c r="Y40" s="27">
        <f t="shared" si="25"/>
        <v>0</v>
      </c>
    </row>
    <row r="41" spans="1:25" ht="4.5" customHeight="1">
      <c r="A41" s="19"/>
      <c r="B41" s="28"/>
      <c r="C41" s="4"/>
      <c r="D41" s="24"/>
      <c r="E41" s="1"/>
      <c r="F41" s="1"/>
      <c r="G41" s="1"/>
      <c r="H41" s="1"/>
      <c r="I41" s="25"/>
      <c r="J41" s="1"/>
      <c r="K41" s="1"/>
      <c r="L41" s="1"/>
      <c r="M41" s="1"/>
      <c r="N41" s="25"/>
      <c r="O41" s="1"/>
      <c r="P41" s="1"/>
      <c r="Q41" s="1"/>
      <c r="R41" s="1"/>
      <c r="S41" s="1"/>
      <c r="T41" s="26"/>
      <c r="U41" s="1"/>
      <c r="V41" s="1"/>
      <c r="W41" s="51"/>
      <c r="X41" s="27"/>
      <c r="Y41" s="27"/>
    </row>
    <row r="42" spans="1:25" ht="18.75" customHeight="1" thickBot="1">
      <c r="A42" s="29" t="s">
        <v>17</v>
      </c>
      <c r="B42" s="30"/>
      <c r="C42" s="31"/>
      <c r="D42" s="32"/>
      <c r="E42" s="33">
        <f>SUM(E9:E41)</f>
        <v>16638325</v>
      </c>
      <c r="F42" s="33">
        <f>SUM(F9:F41)</f>
        <v>0</v>
      </c>
      <c r="G42" s="33">
        <f>SUM(G9:G41)</f>
        <v>9663782</v>
      </c>
      <c r="H42" s="33">
        <f>SUM(H9:H41)</f>
        <v>26302107</v>
      </c>
      <c r="I42" s="1"/>
      <c r="J42" s="33">
        <f>SUM(J9:J41)</f>
        <v>23601693</v>
      </c>
      <c r="K42" s="33">
        <f>SUM(K9:K41)</f>
        <v>0</v>
      </c>
      <c r="L42" s="33">
        <f>SUM(L9:L41)</f>
        <v>20316406</v>
      </c>
      <c r="M42" s="33">
        <f>SUM(M9:M41)</f>
        <v>43918099</v>
      </c>
      <c r="N42" s="1"/>
      <c r="O42" s="33">
        <f>SUM(O9:O41)</f>
        <v>40240018</v>
      </c>
      <c r="P42" s="33">
        <f>SUM(P9:P41)</f>
        <v>0</v>
      </c>
      <c r="Q42" s="33">
        <f>SUM(Q9:Q41)</f>
        <v>29980188</v>
      </c>
      <c r="R42" s="33">
        <f>SUM(R9:R41)</f>
        <v>70220206</v>
      </c>
      <c r="S42" s="33">
        <f>SUM(S9:S41)</f>
        <v>0</v>
      </c>
      <c r="T42" s="34"/>
      <c r="U42" s="33">
        <f>SUM(U9:U41)</f>
        <v>0</v>
      </c>
      <c r="V42" s="33">
        <f>SUM(V9:V41)</f>
        <v>0</v>
      </c>
      <c r="W42" s="50"/>
      <c r="X42" s="33">
        <f>SUM(X9:X41)</f>
        <v>43918099</v>
      </c>
      <c r="Y42" s="33">
        <f>SUM(Y9:Y41)</f>
        <v>43918099</v>
      </c>
    </row>
    <row r="43" spans="1:23" ht="19.5" thickBot="1" thickTop="1">
      <c r="A43" s="19"/>
      <c r="D43" s="24"/>
      <c r="E43" s="20"/>
      <c r="F43" s="20"/>
      <c r="G43" s="20"/>
      <c r="H43" s="20"/>
      <c r="I43" s="1"/>
      <c r="J43" s="20"/>
      <c r="K43" s="68">
        <f>20316406+700000</f>
        <v>21016406</v>
      </c>
      <c r="L43" s="68">
        <f>K43-700000</f>
        <v>20316406</v>
      </c>
      <c r="M43" s="69">
        <f>+L42-L43</f>
        <v>0</v>
      </c>
      <c r="N43" s="1"/>
      <c r="O43" s="20"/>
      <c r="P43" s="20"/>
      <c r="Q43" s="20"/>
      <c r="R43" s="20"/>
      <c r="S43" s="20"/>
      <c r="T43" s="21"/>
      <c r="U43" s="20"/>
      <c r="V43" s="20"/>
      <c r="W43" s="50"/>
    </row>
    <row r="44" spans="1:25" ht="18.75" thickBot="1">
      <c r="A44" s="19" t="s">
        <v>34</v>
      </c>
      <c r="E44" s="20"/>
      <c r="F44" s="20"/>
      <c r="G44" s="20"/>
      <c r="H44" s="20"/>
      <c r="I44" s="1"/>
      <c r="J44" s="20"/>
      <c r="K44" s="20"/>
      <c r="L44" s="20"/>
      <c r="M44" s="20"/>
      <c r="N44" s="1"/>
      <c r="O44" s="20"/>
      <c r="P44" s="20"/>
      <c r="Q44" s="20"/>
      <c r="R44" s="20"/>
      <c r="S44" s="20"/>
      <c r="T44" s="21"/>
      <c r="U44" s="20"/>
      <c r="V44" s="20"/>
      <c r="W44" s="50"/>
      <c r="X44" s="22">
        <v>79969824</v>
      </c>
      <c r="Y44" s="22">
        <v>189924860</v>
      </c>
    </row>
    <row r="45" spans="2:25" ht="4.5" customHeight="1" thickTop="1">
      <c r="B45" s="24"/>
      <c r="C45" s="4"/>
      <c r="D45" s="24"/>
      <c r="E45" s="1"/>
      <c r="F45" s="1"/>
      <c r="G45" s="1"/>
      <c r="H45" s="1"/>
      <c r="I45" s="25"/>
      <c r="J45" s="1"/>
      <c r="K45" s="1"/>
      <c r="L45" s="1"/>
      <c r="M45" s="1"/>
      <c r="N45" s="25"/>
      <c r="O45" s="1"/>
      <c r="P45" s="1"/>
      <c r="Q45" s="1"/>
      <c r="R45" s="1"/>
      <c r="S45" s="1"/>
      <c r="T45" s="26"/>
      <c r="U45" s="1"/>
      <c r="V45" s="1"/>
      <c r="W45" s="51"/>
      <c r="X45" s="27"/>
      <c r="Y45" s="27"/>
    </row>
    <row r="46" spans="1:25" ht="12.75">
      <c r="A46" s="24"/>
      <c r="B46" s="24">
        <v>63653</v>
      </c>
      <c r="C46" s="73" t="s">
        <v>71</v>
      </c>
      <c r="D46" s="24"/>
      <c r="E46" s="1">
        <v>6435000</v>
      </c>
      <c r="F46" s="1">
        <v>0</v>
      </c>
      <c r="G46" s="1">
        <v>1708750</v>
      </c>
      <c r="H46" s="1">
        <f>SUM(E46:G46)</f>
        <v>8143750</v>
      </c>
      <c r="I46" s="25"/>
      <c r="J46" s="1">
        <f>-J47</f>
        <v>-928000</v>
      </c>
      <c r="K46" s="1">
        <v>0</v>
      </c>
      <c r="L46" s="1">
        <v>0</v>
      </c>
      <c r="M46" s="1">
        <f>SUM(J46:L46)</f>
        <v>-928000</v>
      </c>
      <c r="N46" s="25"/>
      <c r="O46" s="1">
        <f aca="true" t="shared" si="27" ref="O46:Q47">+E46+J46</f>
        <v>5507000</v>
      </c>
      <c r="P46" s="1">
        <f t="shared" si="27"/>
        <v>0</v>
      </c>
      <c r="Q46" s="1">
        <f t="shared" si="27"/>
        <v>1708750</v>
      </c>
      <c r="R46" s="44">
        <f>SUM(O46:Q46)</f>
        <v>7215750</v>
      </c>
      <c r="S46" s="1">
        <v>0</v>
      </c>
      <c r="T46" s="26"/>
      <c r="U46" s="1">
        <v>0</v>
      </c>
      <c r="V46" s="1">
        <v>0</v>
      </c>
      <c r="W46" s="51">
        <f>+Q46/R46</f>
        <v>0.23680837057824897</v>
      </c>
      <c r="X46" s="45">
        <f>M46</f>
        <v>-928000</v>
      </c>
      <c r="Y46" s="45">
        <f>M46</f>
        <v>-928000</v>
      </c>
    </row>
    <row r="47" spans="1:25" ht="12.75">
      <c r="A47" s="24"/>
      <c r="B47" s="66" t="s">
        <v>43</v>
      </c>
      <c r="C47" s="4" t="s">
        <v>42</v>
      </c>
      <c r="D47" s="24"/>
      <c r="E47" s="1">
        <v>0</v>
      </c>
      <c r="F47" s="1">
        <v>0</v>
      </c>
      <c r="G47" s="1">
        <v>0</v>
      </c>
      <c r="H47" s="1">
        <f>SUM(E47:G47)</f>
        <v>0</v>
      </c>
      <c r="I47" s="25"/>
      <c r="J47" s="1">
        <v>928000</v>
      </c>
      <c r="K47" s="1">
        <v>0</v>
      </c>
      <c r="L47" s="1">
        <v>0</v>
      </c>
      <c r="M47" s="1">
        <f>SUM(J47:L47)</f>
        <v>928000</v>
      </c>
      <c r="N47" s="25"/>
      <c r="O47" s="1">
        <f t="shared" si="27"/>
        <v>928000</v>
      </c>
      <c r="P47" s="1">
        <f t="shared" si="27"/>
        <v>0</v>
      </c>
      <c r="Q47" s="1">
        <f t="shared" si="27"/>
        <v>0</v>
      </c>
      <c r="R47" s="44">
        <f>SUM(O47:Q47)</f>
        <v>928000</v>
      </c>
      <c r="S47" s="1">
        <v>0</v>
      </c>
      <c r="T47" s="26"/>
      <c r="U47" s="1">
        <v>0</v>
      </c>
      <c r="V47" s="1">
        <v>0</v>
      </c>
      <c r="W47" s="51">
        <f>+Q47/R47</f>
        <v>0</v>
      </c>
      <c r="X47" s="57">
        <v>0</v>
      </c>
      <c r="Y47" s="57">
        <v>0</v>
      </c>
    </row>
    <row r="48" spans="1:25" ht="3" customHeight="1">
      <c r="A48" s="19"/>
      <c r="B48" s="28"/>
      <c r="C48" s="4"/>
      <c r="D48" s="24"/>
      <c r="E48" s="1"/>
      <c r="F48" s="1"/>
      <c r="G48" s="1"/>
      <c r="H48" s="1"/>
      <c r="I48" s="25"/>
      <c r="J48" s="1"/>
      <c r="K48" s="1"/>
      <c r="L48" s="1"/>
      <c r="M48" s="1"/>
      <c r="N48" s="25"/>
      <c r="O48" s="1"/>
      <c r="P48" s="1"/>
      <c r="Q48" s="1"/>
      <c r="R48" s="1"/>
      <c r="S48" s="1"/>
      <c r="T48" s="26"/>
      <c r="U48" s="1"/>
      <c r="V48" s="1"/>
      <c r="W48" s="51"/>
      <c r="X48" s="27"/>
      <c r="Y48" s="27"/>
    </row>
    <row r="49" spans="1:25" ht="18" customHeight="1" thickBot="1">
      <c r="A49" s="29" t="s">
        <v>36</v>
      </c>
      <c r="B49" s="30"/>
      <c r="C49" s="31"/>
      <c r="D49" s="32"/>
      <c r="E49" s="33">
        <f>SUM(E45:E48)</f>
        <v>6435000</v>
      </c>
      <c r="F49" s="33">
        <f>SUM(F45:F48)</f>
        <v>0</v>
      </c>
      <c r="G49" s="33">
        <f>SUM(G45:G48)</f>
        <v>1708750</v>
      </c>
      <c r="H49" s="33">
        <f>SUM(H45:H48)</f>
        <v>8143750</v>
      </c>
      <c r="I49" s="1"/>
      <c r="J49" s="33">
        <f>SUM(J45:J48)</f>
        <v>0</v>
      </c>
      <c r="K49" s="33">
        <f>SUM(K45:K48)</f>
        <v>0</v>
      </c>
      <c r="L49" s="33">
        <f>SUM(L45:L48)</f>
        <v>0</v>
      </c>
      <c r="M49" s="33">
        <f>SUM(M45:M48)</f>
        <v>0</v>
      </c>
      <c r="N49" s="1"/>
      <c r="O49" s="33">
        <f>SUM(O45:O48)</f>
        <v>6435000</v>
      </c>
      <c r="P49" s="33">
        <f>SUM(P45:P48)</f>
        <v>0</v>
      </c>
      <c r="Q49" s="33">
        <f>SUM(Q45:Q48)</f>
        <v>1708750</v>
      </c>
      <c r="R49" s="33">
        <f>SUM(R45:R48)</f>
        <v>8143750</v>
      </c>
      <c r="S49" s="33">
        <f>SUM(S45:S48)</f>
        <v>0</v>
      </c>
      <c r="T49" s="34"/>
      <c r="U49" s="33">
        <f>SUM(U45:U48)</f>
        <v>0</v>
      </c>
      <c r="V49" s="33">
        <f>SUM(V45:V48)</f>
        <v>0</v>
      </c>
      <c r="W49" s="50"/>
      <c r="X49" s="33">
        <f>SUM(X45:X48)</f>
        <v>-928000</v>
      </c>
      <c r="Y49" s="33">
        <f>SUM(Y45:Y48)</f>
        <v>-928000</v>
      </c>
    </row>
    <row r="50" spans="1:23" ht="18.75" thickTop="1">
      <c r="A50" s="19"/>
      <c r="D50" s="24"/>
      <c r="E50" s="20"/>
      <c r="F50" s="20"/>
      <c r="G50" s="20"/>
      <c r="H50" s="20"/>
      <c r="I50" s="1"/>
      <c r="J50" s="20"/>
      <c r="K50" s="20"/>
      <c r="L50" s="20"/>
      <c r="M50" s="20"/>
      <c r="N50" s="1"/>
      <c r="O50" s="20"/>
      <c r="P50" s="20"/>
      <c r="Q50" s="20"/>
      <c r="R50" s="20"/>
      <c r="S50" s="20"/>
      <c r="T50" s="21"/>
      <c r="U50" s="20"/>
      <c r="V50" s="20"/>
      <c r="W50" s="50"/>
    </row>
    <row r="51" spans="1:23" ht="18">
      <c r="A51" s="19" t="s">
        <v>35</v>
      </c>
      <c r="D51" s="24"/>
      <c r="E51" s="20"/>
      <c r="F51" s="20"/>
      <c r="G51" s="68"/>
      <c r="H51" s="20"/>
      <c r="I51" s="1"/>
      <c r="J51" s="20"/>
      <c r="K51" s="20"/>
      <c r="L51" s="20"/>
      <c r="M51" s="20"/>
      <c r="N51" s="1"/>
      <c r="O51" s="20"/>
      <c r="P51" s="20"/>
      <c r="Q51" s="20"/>
      <c r="R51" s="20"/>
      <c r="S51" s="20"/>
      <c r="T51" s="21"/>
      <c r="U51" s="20"/>
      <c r="V51" s="20"/>
      <c r="W51" s="50"/>
    </row>
    <row r="52" spans="1:23" ht="18" customHeight="1">
      <c r="A52" s="35"/>
      <c r="C52" s="36" t="s">
        <v>18</v>
      </c>
      <c r="D52" s="36"/>
      <c r="E52" s="20"/>
      <c r="F52" s="20"/>
      <c r="G52" s="68"/>
      <c r="H52" s="20"/>
      <c r="I52" s="1"/>
      <c r="J52" s="68"/>
      <c r="K52" s="20"/>
      <c r="L52" s="20"/>
      <c r="M52" s="20"/>
      <c r="N52" s="1"/>
      <c r="O52" s="20"/>
      <c r="P52" s="20"/>
      <c r="Q52" s="20"/>
      <c r="R52" s="20"/>
      <c r="S52" s="20"/>
      <c r="T52" s="21"/>
      <c r="U52" s="20"/>
      <c r="V52" s="20"/>
      <c r="W52" s="50"/>
    </row>
    <row r="53" spans="2:25" ht="15.75" customHeight="1">
      <c r="B53" s="24">
        <v>61110</v>
      </c>
      <c r="C53" t="s">
        <v>65</v>
      </c>
      <c r="D53" s="24"/>
      <c r="E53" s="1">
        <v>10730400</v>
      </c>
      <c r="F53" s="1">
        <v>0</v>
      </c>
      <c r="G53" s="41">
        <f>3163856+1715000</f>
        <v>4878856</v>
      </c>
      <c r="H53" s="1">
        <f aca="true" t="shared" si="28" ref="H53:H58">SUM(E53:G53)</f>
        <v>15609256</v>
      </c>
      <c r="I53" s="25"/>
      <c r="J53" s="1">
        <v>0</v>
      </c>
      <c r="K53" s="1">
        <v>0</v>
      </c>
      <c r="L53" s="1">
        <f>-L54</f>
        <v>-1715000</v>
      </c>
      <c r="M53" s="1">
        <f aca="true" t="shared" si="29" ref="M53:M58">SUM(J53:L53)</f>
        <v>-1715000</v>
      </c>
      <c r="N53" s="25"/>
      <c r="O53" s="1">
        <f aca="true" t="shared" si="30" ref="O53:Q58">+E53+J53</f>
        <v>10730400</v>
      </c>
      <c r="P53" s="1">
        <f t="shared" si="30"/>
        <v>0</v>
      </c>
      <c r="Q53" s="1">
        <f t="shared" si="30"/>
        <v>3163856</v>
      </c>
      <c r="R53" s="1">
        <f aca="true" t="shared" si="31" ref="R53:R58">SUM(O53:Q53)</f>
        <v>13894256</v>
      </c>
      <c r="S53" s="1">
        <v>0</v>
      </c>
      <c r="T53" s="26"/>
      <c r="U53" s="1"/>
      <c r="V53" s="1"/>
      <c r="W53" s="51">
        <f aca="true" t="shared" si="32" ref="W53:W58">+Q53/R53</f>
        <v>0.22770963770928074</v>
      </c>
      <c r="X53" s="27">
        <f aca="true" t="shared" si="33" ref="X53:X58">M53</f>
        <v>-1715000</v>
      </c>
      <c r="Y53" s="27">
        <f aca="true" t="shared" si="34" ref="Y53:Y58">M53</f>
        <v>-1715000</v>
      </c>
    </row>
    <row r="54" spans="2:25" ht="12.75">
      <c r="B54" s="24">
        <v>61111</v>
      </c>
      <c r="C54" t="s">
        <v>66</v>
      </c>
      <c r="D54" s="24"/>
      <c r="E54" s="1">
        <v>773777</v>
      </c>
      <c r="F54" s="1">
        <v>0</v>
      </c>
      <c r="G54" s="1">
        <f>1825451-1715000+500000</f>
        <v>610451</v>
      </c>
      <c r="H54" s="1">
        <f t="shared" si="28"/>
        <v>1384228</v>
      </c>
      <c r="I54" s="25"/>
      <c r="J54" s="1">
        <v>6382253</v>
      </c>
      <c r="K54" s="1">
        <v>0</v>
      </c>
      <c r="L54" s="1">
        <v>1715000</v>
      </c>
      <c r="M54" s="1">
        <f t="shared" si="29"/>
        <v>8097253</v>
      </c>
      <c r="N54" s="25"/>
      <c r="O54" s="1">
        <f t="shared" si="30"/>
        <v>7156030</v>
      </c>
      <c r="P54" s="1">
        <f t="shared" si="30"/>
        <v>0</v>
      </c>
      <c r="Q54" s="1">
        <f t="shared" si="30"/>
        <v>2325451</v>
      </c>
      <c r="R54" s="1">
        <f t="shared" si="31"/>
        <v>9481481</v>
      </c>
      <c r="S54" s="1">
        <v>0</v>
      </c>
      <c r="T54" s="26"/>
      <c r="U54" s="1"/>
      <c r="V54" s="1"/>
      <c r="W54" s="51">
        <f t="shared" si="32"/>
        <v>0.2452624226109824</v>
      </c>
      <c r="X54" s="27">
        <f t="shared" si="33"/>
        <v>8097253</v>
      </c>
      <c r="Y54" s="27">
        <f t="shared" si="34"/>
        <v>8097253</v>
      </c>
    </row>
    <row r="55" spans="2:25" ht="12.75">
      <c r="B55" s="24"/>
      <c r="D55" s="24"/>
      <c r="E55" s="1">
        <v>0</v>
      </c>
      <c r="F55" s="1">
        <v>0</v>
      </c>
      <c r="G55" s="1">
        <v>0</v>
      </c>
      <c r="H55" s="1">
        <f t="shared" si="28"/>
        <v>0</v>
      </c>
      <c r="I55" s="25"/>
      <c r="J55" s="1">
        <v>0</v>
      </c>
      <c r="K55" s="1">
        <v>0</v>
      </c>
      <c r="L55" s="1">
        <v>0</v>
      </c>
      <c r="M55" s="1">
        <f t="shared" si="29"/>
        <v>0</v>
      </c>
      <c r="N55" s="25"/>
      <c r="O55" s="1">
        <f t="shared" si="30"/>
        <v>0</v>
      </c>
      <c r="P55" s="1">
        <f t="shared" si="30"/>
        <v>0</v>
      </c>
      <c r="Q55" s="1">
        <f t="shared" si="30"/>
        <v>0</v>
      </c>
      <c r="R55" s="1">
        <f t="shared" si="31"/>
        <v>0</v>
      </c>
      <c r="S55" s="1">
        <v>0</v>
      </c>
      <c r="T55" s="26"/>
      <c r="U55" s="1"/>
      <c r="V55" s="1"/>
      <c r="W55" s="51" t="e">
        <f t="shared" si="32"/>
        <v>#DIV/0!</v>
      </c>
      <c r="X55" s="27">
        <f t="shared" si="33"/>
        <v>0</v>
      </c>
      <c r="Y55" s="27">
        <f t="shared" si="34"/>
        <v>0</v>
      </c>
    </row>
    <row r="56" spans="2:25" ht="12.75">
      <c r="B56" s="24"/>
      <c r="D56" s="24"/>
      <c r="E56" s="1">
        <v>0</v>
      </c>
      <c r="F56" s="1">
        <v>0</v>
      </c>
      <c r="G56" s="1">
        <v>0</v>
      </c>
      <c r="H56" s="1">
        <f t="shared" si="28"/>
        <v>0</v>
      </c>
      <c r="I56" s="25"/>
      <c r="J56" s="1">
        <v>0</v>
      </c>
      <c r="K56" s="1">
        <v>0</v>
      </c>
      <c r="L56" s="1">
        <v>0</v>
      </c>
      <c r="M56" s="1">
        <f t="shared" si="29"/>
        <v>0</v>
      </c>
      <c r="N56" s="25"/>
      <c r="O56" s="1">
        <f t="shared" si="30"/>
        <v>0</v>
      </c>
      <c r="P56" s="1">
        <f t="shared" si="30"/>
        <v>0</v>
      </c>
      <c r="Q56" s="1">
        <f t="shared" si="30"/>
        <v>0</v>
      </c>
      <c r="R56" s="1">
        <f t="shared" si="31"/>
        <v>0</v>
      </c>
      <c r="S56" s="1">
        <v>0</v>
      </c>
      <c r="T56" s="26"/>
      <c r="U56" s="1"/>
      <c r="V56" s="1"/>
      <c r="W56" s="51" t="e">
        <f t="shared" si="32"/>
        <v>#DIV/0!</v>
      </c>
      <c r="X56" s="27">
        <f t="shared" si="33"/>
        <v>0</v>
      </c>
      <c r="Y56" s="27">
        <f t="shared" si="34"/>
        <v>0</v>
      </c>
    </row>
    <row r="57" spans="2:25" ht="12.75">
      <c r="B57" s="24"/>
      <c r="D57" s="24"/>
      <c r="E57" s="1">
        <v>0</v>
      </c>
      <c r="F57" s="1">
        <v>0</v>
      </c>
      <c r="G57" s="1">
        <v>0</v>
      </c>
      <c r="H57" s="1">
        <f t="shared" si="28"/>
        <v>0</v>
      </c>
      <c r="I57" s="25"/>
      <c r="J57" s="1">
        <v>0</v>
      </c>
      <c r="K57" s="1">
        <v>0</v>
      </c>
      <c r="L57" s="1">
        <v>0</v>
      </c>
      <c r="M57" s="1">
        <f t="shared" si="29"/>
        <v>0</v>
      </c>
      <c r="N57" s="25"/>
      <c r="O57" s="1">
        <f t="shared" si="30"/>
        <v>0</v>
      </c>
      <c r="P57" s="1">
        <f t="shared" si="30"/>
        <v>0</v>
      </c>
      <c r="Q57" s="1">
        <f t="shared" si="30"/>
        <v>0</v>
      </c>
      <c r="R57" s="1">
        <f t="shared" si="31"/>
        <v>0</v>
      </c>
      <c r="S57" s="1">
        <v>0</v>
      </c>
      <c r="T57" s="26"/>
      <c r="U57" s="1"/>
      <c r="V57" s="1"/>
      <c r="W57" s="51" t="e">
        <f t="shared" si="32"/>
        <v>#DIV/0!</v>
      </c>
      <c r="X57" s="27">
        <f t="shared" si="33"/>
        <v>0</v>
      </c>
      <c r="Y57" s="27">
        <f t="shared" si="34"/>
        <v>0</v>
      </c>
    </row>
    <row r="58" spans="2:25" ht="12.75">
      <c r="B58" s="24"/>
      <c r="D58" s="24"/>
      <c r="E58" s="1">
        <v>0</v>
      </c>
      <c r="F58" s="1">
        <v>0</v>
      </c>
      <c r="G58" s="1">
        <v>0</v>
      </c>
      <c r="H58" s="1">
        <f t="shared" si="28"/>
        <v>0</v>
      </c>
      <c r="I58" s="25"/>
      <c r="J58" s="1">
        <v>0</v>
      </c>
      <c r="K58" s="1">
        <v>0</v>
      </c>
      <c r="L58" s="1">
        <v>0</v>
      </c>
      <c r="M58" s="1">
        <f t="shared" si="29"/>
        <v>0</v>
      </c>
      <c r="N58" s="25"/>
      <c r="O58" s="1">
        <f t="shared" si="30"/>
        <v>0</v>
      </c>
      <c r="P58" s="1">
        <f t="shared" si="30"/>
        <v>0</v>
      </c>
      <c r="Q58" s="1">
        <f t="shared" si="30"/>
        <v>0</v>
      </c>
      <c r="R58" s="1">
        <f t="shared" si="31"/>
        <v>0</v>
      </c>
      <c r="S58" s="1">
        <v>0</v>
      </c>
      <c r="T58" s="26"/>
      <c r="U58" s="1"/>
      <c r="V58" s="1"/>
      <c r="W58" s="51" t="e">
        <f t="shared" si="32"/>
        <v>#DIV/0!</v>
      </c>
      <c r="X58" s="27">
        <f t="shared" si="33"/>
        <v>0</v>
      </c>
      <c r="Y58" s="27">
        <f t="shared" si="34"/>
        <v>0</v>
      </c>
    </row>
    <row r="59" spans="2:25" ht="4.5" customHeight="1">
      <c r="B59" s="28"/>
      <c r="C59" s="37"/>
      <c r="D59" s="28"/>
      <c r="E59" s="38"/>
      <c r="F59" s="38"/>
      <c r="G59" s="38"/>
      <c r="H59" s="38"/>
      <c r="I59" s="39"/>
      <c r="J59" s="38"/>
      <c r="K59" s="38"/>
      <c r="L59" s="38"/>
      <c r="M59" s="38"/>
      <c r="N59" s="39"/>
      <c r="O59" s="38"/>
      <c r="P59" s="38"/>
      <c r="Q59" s="38"/>
      <c r="R59" s="38"/>
      <c r="S59" s="38"/>
      <c r="T59" s="40"/>
      <c r="U59" s="38"/>
      <c r="V59" s="38"/>
      <c r="W59" s="52"/>
      <c r="X59" s="38"/>
      <c r="Y59" s="38"/>
    </row>
    <row r="60" spans="2:25" ht="17.25" customHeight="1">
      <c r="B60" s="24"/>
      <c r="C60" t="s">
        <v>19</v>
      </c>
      <c r="D60" s="24"/>
      <c r="E60" s="1">
        <f>SUM(E53:E59)</f>
        <v>11504177</v>
      </c>
      <c r="F60" s="1">
        <f>SUM(F53:F59)</f>
        <v>0</v>
      </c>
      <c r="G60" s="1">
        <f>SUM(G53:G59)</f>
        <v>5489307</v>
      </c>
      <c r="H60" s="1">
        <f>SUM(H53:H59)</f>
        <v>16993484</v>
      </c>
      <c r="I60" s="25"/>
      <c r="J60" s="1">
        <f>SUM(J53:J59)</f>
        <v>6382253</v>
      </c>
      <c r="K60" s="1">
        <f>SUM(K53:K59)</f>
        <v>0</v>
      </c>
      <c r="L60" s="1">
        <f>SUM(L53:L59)</f>
        <v>0</v>
      </c>
      <c r="M60" s="1">
        <f>SUM(M53:M59)</f>
        <v>6382253</v>
      </c>
      <c r="N60" s="25"/>
      <c r="O60" s="1">
        <f>SUM(O53:O59)</f>
        <v>17886430</v>
      </c>
      <c r="P60" s="1">
        <f>SUM(P53:P59)</f>
        <v>0</v>
      </c>
      <c r="Q60" s="1">
        <f>SUM(Q53:Q59)</f>
        <v>5489307</v>
      </c>
      <c r="R60" s="1">
        <f>SUM(R53:R59)</f>
        <v>23375737</v>
      </c>
      <c r="S60" s="1">
        <f>SUM(S53:S59)</f>
        <v>0</v>
      </c>
      <c r="T60" s="26"/>
      <c r="U60" s="1"/>
      <c r="V60" s="1"/>
      <c r="W60" s="51"/>
      <c r="X60" s="1">
        <f>SUM(X53:X59)</f>
        <v>6382253</v>
      </c>
      <c r="Y60" s="1">
        <f>SUM(Y53:Y59)</f>
        <v>6382253</v>
      </c>
    </row>
    <row r="61" spans="3:23" ht="18" customHeight="1">
      <c r="C61" s="36" t="s">
        <v>20</v>
      </c>
      <c r="D61" s="36"/>
      <c r="H61" s="20"/>
      <c r="I61" s="1"/>
      <c r="J61" s="20"/>
      <c r="K61" s="20"/>
      <c r="L61" s="20"/>
      <c r="M61" s="20"/>
      <c r="N61" s="1"/>
      <c r="S61" s="20"/>
      <c r="T61" s="21"/>
      <c r="U61" s="20"/>
      <c r="V61" s="20"/>
      <c r="W61" s="50"/>
    </row>
    <row r="62" spans="2:25" ht="12.75">
      <c r="B62" s="24">
        <v>62010</v>
      </c>
      <c r="C62" s="4" t="s">
        <v>46</v>
      </c>
      <c r="D62" s="24"/>
      <c r="E62" s="1">
        <v>0</v>
      </c>
      <c r="F62" s="1">
        <v>0</v>
      </c>
      <c r="G62" s="1">
        <v>2000000</v>
      </c>
      <c r="H62" s="1">
        <f>SUM(E62:G62)</f>
        <v>2000000</v>
      </c>
      <c r="I62" s="25"/>
      <c r="J62" s="1">
        <v>0</v>
      </c>
      <c r="K62" s="1">
        <v>0</v>
      </c>
      <c r="L62" s="41">
        <v>-1000000</v>
      </c>
      <c r="M62" s="1">
        <f>SUM(J62:L62)</f>
        <v>-1000000</v>
      </c>
      <c r="N62" s="25"/>
      <c r="O62" s="1">
        <f>+E62+J62</f>
        <v>0</v>
      </c>
      <c r="P62" s="1">
        <f>+F62+K62</f>
        <v>0</v>
      </c>
      <c r="Q62" s="1">
        <f>+G62+L62</f>
        <v>1000000</v>
      </c>
      <c r="R62" s="1">
        <f>SUM(O62:Q62)</f>
        <v>1000000</v>
      </c>
      <c r="S62" s="41">
        <v>0</v>
      </c>
      <c r="T62" s="42"/>
      <c r="U62" s="41"/>
      <c r="V62" s="41"/>
      <c r="W62" s="51">
        <f>+Q62/R62</f>
        <v>1</v>
      </c>
      <c r="X62" s="27">
        <f>M62</f>
        <v>-1000000</v>
      </c>
      <c r="Y62" s="27">
        <f>M62</f>
        <v>-1000000</v>
      </c>
    </row>
    <row r="63" spans="2:25" ht="4.5" customHeight="1">
      <c r="B63" s="28"/>
      <c r="C63" s="37"/>
      <c r="D63" s="28"/>
      <c r="E63" s="38"/>
      <c r="F63" s="38"/>
      <c r="G63" s="38"/>
      <c r="H63" s="38"/>
      <c r="I63" s="39"/>
      <c r="J63" s="38"/>
      <c r="K63" s="38"/>
      <c r="L63" s="38"/>
      <c r="M63" s="38"/>
      <c r="N63" s="39"/>
      <c r="O63" s="38"/>
      <c r="P63" s="38"/>
      <c r="Q63" s="38"/>
      <c r="R63" s="38"/>
      <c r="S63" s="38"/>
      <c r="T63" s="40"/>
      <c r="U63" s="38"/>
      <c r="V63" s="38"/>
      <c r="W63" s="52"/>
      <c r="X63" s="38"/>
      <c r="Y63" s="38"/>
    </row>
    <row r="64" spans="2:25" ht="17.25" customHeight="1">
      <c r="B64" s="24"/>
      <c r="C64" t="s">
        <v>21</v>
      </c>
      <c r="D64" s="24"/>
      <c r="E64" s="1">
        <f>SUM(E62:E63)</f>
        <v>0</v>
      </c>
      <c r="F64" s="1">
        <f>SUM(F62:F63)</f>
        <v>0</v>
      </c>
      <c r="G64" s="1">
        <f>SUM(G62:G63)</f>
        <v>2000000</v>
      </c>
      <c r="H64" s="1">
        <f>SUM(H62:H63)</f>
        <v>2000000</v>
      </c>
      <c r="I64" s="25"/>
      <c r="J64" s="1">
        <f>SUM(J62:J63)</f>
        <v>0</v>
      </c>
      <c r="K64" s="1">
        <f>SUM(K62:K63)</f>
        <v>0</v>
      </c>
      <c r="L64" s="1">
        <f>SUM(L62:L63)</f>
        <v>-1000000</v>
      </c>
      <c r="M64" s="1">
        <f>SUM(M62:M63)</f>
        <v>-1000000</v>
      </c>
      <c r="N64" s="25"/>
      <c r="O64" s="1">
        <f>SUM(O62:O63)</f>
        <v>0</v>
      </c>
      <c r="P64" s="1">
        <f>SUM(P62:P63)</f>
        <v>0</v>
      </c>
      <c r="Q64" s="1">
        <f>SUM(Q62:Q63)</f>
        <v>1000000</v>
      </c>
      <c r="R64" s="1">
        <f>SUM(R62:R63)</f>
        <v>1000000</v>
      </c>
      <c r="S64" s="1">
        <f>SUM(S62:S63)</f>
        <v>0</v>
      </c>
      <c r="T64" s="26"/>
      <c r="U64" s="1"/>
      <c r="V64" s="1"/>
      <c r="W64" s="51"/>
      <c r="X64" s="1">
        <f>SUM(X62:X63)</f>
        <v>-1000000</v>
      </c>
      <c r="Y64" s="1">
        <f>SUM(Y62:Y63)</f>
        <v>-1000000</v>
      </c>
    </row>
    <row r="65" spans="2:23" ht="18" customHeight="1">
      <c r="B65" s="43"/>
      <c r="C65" s="36" t="s">
        <v>22</v>
      </c>
      <c r="D65" s="36"/>
      <c r="E65" s="1"/>
      <c r="F65" s="1"/>
      <c r="G65" s="1"/>
      <c r="H65" s="20"/>
      <c r="I65" s="1"/>
      <c r="J65" s="20"/>
      <c r="K65" s="20"/>
      <c r="L65" s="20"/>
      <c r="M65" s="20"/>
      <c r="N65" s="1"/>
      <c r="O65" s="1"/>
      <c r="P65" s="1"/>
      <c r="Q65" s="1"/>
      <c r="R65" s="1"/>
      <c r="S65" s="20"/>
      <c r="T65" s="21"/>
      <c r="U65" s="20"/>
      <c r="V65" s="20"/>
      <c r="W65" s="50"/>
    </row>
    <row r="66" spans="2:25" ht="16.5" customHeight="1">
      <c r="B66" s="24">
        <v>63652</v>
      </c>
      <c r="C66" s="23" t="s">
        <v>75</v>
      </c>
      <c r="D66" s="24"/>
      <c r="E66" s="1">
        <f>6450000-G66</f>
        <v>5080000</v>
      </c>
      <c r="F66" s="1">
        <v>0</v>
      </c>
      <c r="G66" s="1">
        <v>1370000</v>
      </c>
      <c r="H66" s="1">
        <f aca="true" t="shared" si="35" ref="H66:H71">SUM(E66:G66)</f>
        <v>6450000</v>
      </c>
      <c r="I66" s="25"/>
      <c r="J66" s="1">
        <v>0</v>
      </c>
      <c r="K66" s="1">
        <v>0</v>
      </c>
      <c r="L66" s="1">
        <v>1000000</v>
      </c>
      <c r="M66" s="1">
        <f aca="true" t="shared" si="36" ref="M66:M71">SUM(J66:L66)</f>
        <v>1000000</v>
      </c>
      <c r="N66" s="25"/>
      <c r="O66" s="1">
        <f aca="true" t="shared" si="37" ref="O66:Q73">+E66+J66</f>
        <v>5080000</v>
      </c>
      <c r="P66" s="1">
        <f t="shared" si="37"/>
        <v>0</v>
      </c>
      <c r="Q66" s="1">
        <f t="shared" si="37"/>
        <v>2370000</v>
      </c>
      <c r="R66" s="44">
        <f aca="true" t="shared" si="38" ref="R66:R71">SUM(O66:Q66)</f>
        <v>7450000</v>
      </c>
      <c r="S66" s="1">
        <v>0</v>
      </c>
      <c r="T66" s="26"/>
      <c r="U66" s="1">
        <v>0</v>
      </c>
      <c r="V66" s="1">
        <v>0</v>
      </c>
      <c r="W66" s="51">
        <f aca="true" t="shared" si="39" ref="W66:W71">+Q66/R66</f>
        <v>0.3181208053691275</v>
      </c>
      <c r="X66" s="45">
        <f aca="true" t="shared" si="40" ref="X66:X71">M66</f>
        <v>1000000</v>
      </c>
      <c r="Y66" s="45">
        <f aca="true" t="shared" si="41" ref="Y66:Y71">M66</f>
        <v>1000000</v>
      </c>
    </row>
    <row r="67" spans="2:25" ht="12.75">
      <c r="B67" s="28"/>
      <c r="C67" s="23"/>
      <c r="D67" s="24"/>
      <c r="E67" s="1">
        <v>0</v>
      </c>
      <c r="F67" s="1">
        <v>0</v>
      </c>
      <c r="G67" s="1">
        <v>0</v>
      </c>
      <c r="H67" s="1">
        <f t="shared" si="35"/>
        <v>0</v>
      </c>
      <c r="I67" s="25"/>
      <c r="J67" s="1">
        <v>0</v>
      </c>
      <c r="K67" s="1">
        <v>0</v>
      </c>
      <c r="L67" s="1">
        <v>0</v>
      </c>
      <c r="M67" s="1">
        <f t="shared" si="36"/>
        <v>0</v>
      </c>
      <c r="N67" s="25"/>
      <c r="O67" s="1">
        <f t="shared" si="37"/>
        <v>0</v>
      </c>
      <c r="P67" s="1">
        <f t="shared" si="37"/>
        <v>0</v>
      </c>
      <c r="Q67" s="1">
        <f t="shared" si="37"/>
        <v>0</v>
      </c>
      <c r="R67" s="44">
        <f t="shared" si="38"/>
        <v>0</v>
      </c>
      <c r="S67" s="1">
        <v>0</v>
      </c>
      <c r="T67" s="26"/>
      <c r="U67" s="1">
        <v>0</v>
      </c>
      <c r="V67" s="1">
        <v>0</v>
      </c>
      <c r="W67" s="51" t="e">
        <f t="shared" si="39"/>
        <v>#DIV/0!</v>
      </c>
      <c r="X67" s="45">
        <f t="shared" si="40"/>
        <v>0</v>
      </c>
      <c r="Y67" s="45">
        <f t="shared" si="41"/>
        <v>0</v>
      </c>
    </row>
    <row r="68" spans="1:25" ht="12.75">
      <c r="A68" s="24"/>
      <c r="B68" s="24"/>
      <c r="C68" s="23"/>
      <c r="D68" s="24"/>
      <c r="E68" s="41">
        <v>0</v>
      </c>
      <c r="F68" s="1">
        <v>0</v>
      </c>
      <c r="G68" s="1">
        <v>0</v>
      </c>
      <c r="H68" s="1">
        <f t="shared" si="35"/>
        <v>0</v>
      </c>
      <c r="I68" s="25"/>
      <c r="J68" s="1">
        <v>0</v>
      </c>
      <c r="K68" s="1">
        <v>0</v>
      </c>
      <c r="L68" s="1">
        <v>0</v>
      </c>
      <c r="M68" s="1">
        <f t="shared" si="36"/>
        <v>0</v>
      </c>
      <c r="N68" s="25"/>
      <c r="O68" s="1">
        <f t="shared" si="37"/>
        <v>0</v>
      </c>
      <c r="P68" s="1">
        <f t="shared" si="37"/>
        <v>0</v>
      </c>
      <c r="Q68" s="1">
        <f t="shared" si="37"/>
        <v>0</v>
      </c>
      <c r="R68" s="44">
        <f t="shared" si="38"/>
        <v>0</v>
      </c>
      <c r="S68" s="1">
        <v>0</v>
      </c>
      <c r="T68" s="26"/>
      <c r="U68" s="1">
        <v>0</v>
      </c>
      <c r="V68" s="1">
        <v>0</v>
      </c>
      <c r="W68" s="51" t="e">
        <f t="shared" si="39"/>
        <v>#DIV/0!</v>
      </c>
      <c r="X68" s="45">
        <f t="shared" si="40"/>
        <v>0</v>
      </c>
      <c r="Y68" s="45">
        <f t="shared" si="41"/>
        <v>0</v>
      </c>
    </row>
    <row r="69" spans="1:25" ht="15">
      <c r="A69" s="65" t="s">
        <v>32</v>
      </c>
      <c r="B69" s="28"/>
      <c r="C69" s="23"/>
      <c r="D69" s="24"/>
      <c r="E69" s="1">
        <v>0</v>
      </c>
      <c r="F69" s="1">
        <v>0</v>
      </c>
      <c r="G69" s="1">
        <v>0</v>
      </c>
      <c r="H69" s="1">
        <f t="shared" si="35"/>
        <v>0</v>
      </c>
      <c r="I69" s="25"/>
      <c r="J69" s="1">
        <v>0</v>
      </c>
      <c r="K69" s="1">
        <v>0</v>
      </c>
      <c r="L69" s="1">
        <v>0</v>
      </c>
      <c r="M69" s="1">
        <f t="shared" si="36"/>
        <v>0</v>
      </c>
      <c r="N69" s="25"/>
      <c r="O69" s="1">
        <f t="shared" si="37"/>
        <v>0</v>
      </c>
      <c r="P69" s="1">
        <f t="shared" si="37"/>
        <v>0</v>
      </c>
      <c r="Q69" s="1">
        <f t="shared" si="37"/>
        <v>0</v>
      </c>
      <c r="R69" s="44">
        <f t="shared" si="38"/>
        <v>0</v>
      </c>
      <c r="S69" s="1">
        <v>0</v>
      </c>
      <c r="T69" s="26"/>
      <c r="U69" s="1">
        <v>0</v>
      </c>
      <c r="V69" s="1">
        <v>0</v>
      </c>
      <c r="W69" s="51" t="e">
        <f t="shared" si="39"/>
        <v>#DIV/0!</v>
      </c>
      <c r="X69" s="45">
        <f t="shared" si="40"/>
        <v>0</v>
      </c>
      <c r="Y69" s="45">
        <f t="shared" si="41"/>
        <v>0</v>
      </c>
    </row>
    <row r="70" spans="1:25" ht="12.75">
      <c r="A70" s="24"/>
      <c r="B70" s="24"/>
      <c r="C70" s="23"/>
      <c r="D70" s="24"/>
      <c r="E70" s="1">
        <v>0</v>
      </c>
      <c r="F70" s="1">
        <v>0</v>
      </c>
      <c r="G70" s="1">
        <v>0</v>
      </c>
      <c r="H70" s="1">
        <f t="shared" si="35"/>
        <v>0</v>
      </c>
      <c r="I70" s="25"/>
      <c r="J70" s="1">
        <v>0</v>
      </c>
      <c r="K70" s="1">
        <v>0</v>
      </c>
      <c r="L70" s="1">
        <v>0</v>
      </c>
      <c r="M70" s="1">
        <f t="shared" si="36"/>
        <v>0</v>
      </c>
      <c r="N70" s="25"/>
      <c r="O70" s="1">
        <f t="shared" si="37"/>
        <v>0</v>
      </c>
      <c r="P70" s="1">
        <f t="shared" si="37"/>
        <v>0</v>
      </c>
      <c r="Q70" s="1">
        <f t="shared" si="37"/>
        <v>0</v>
      </c>
      <c r="R70" s="44">
        <f t="shared" si="38"/>
        <v>0</v>
      </c>
      <c r="S70" s="1">
        <v>0</v>
      </c>
      <c r="T70" s="26"/>
      <c r="U70" s="1">
        <v>0</v>
      </c>
      <c r="V70" s="1">
        <v>0</v>
      </c>
      <c r="W70" s="51" t="e">
        <f t="shared" si="39"/>
        <v>#DIV/0!</v>
      </c>
      <c r="X70" s="45">
        <f t="shared" si="40"/>
        <v>0</v>
      </c>
      <c r="Y70" s="45">
        <f t="shared" si="41"/>
        <v>0</v>
      </c>
    </row>
    <row r="71" spans="1:25" ht="12.75">
      <c r="A71" s="24"/>
      <c r="B71" s="28"/>
      <c r="C71" s="23"/>
      <c r="D71" s="24"/>
      <c r="E71" s="1">
        <v>0</v>
      </c>
      <c r="F71" s="1">
        <v>0</v>
      </c>
      <c r="G71" s="1">
        <v>0</v>
      </c>
      <c r="H71" s="1">
        <f t="shared" si="35"/>
        <v>0</v>
      </c>
      <c r="I71" s="25"/>
      <c r="J71" s="1">
        <v>0</v>
      </c>
      <c r="K71" s="1">
        <v>0</v>
      </c>
      <c r="L71" s="1">
        <v>0</v>
      </c>
      <c r="M71" s="1">
        <f t="shared" si="36"/>
        <v>0</v>
      </c>
      <c r="N71" s="25"/>
      <c r="O71" s="1">
        <f t="shared" si="37"/>
        <v>0</v>
      </c>
      <c r="P71" s="1">
        <f t="shared" si="37"/>
        <v>0</v>
      </c>
      <c r="Q71" s="1">
        <f t="shared" si="37"/>
        <v>0</v>
      </c>
      <c r="R71" s="44">
        <f t="shared" si="38"/>
        <v>0</v>
      </c>
      <c r="S71" s="1">
        <v>0</v>
      </c>
      <c r="T71" s="26"/>
      <c r="U71" s="1">
        <v>0</v>
      </c>
      <c r="V71" s="1">
        <v>0</v>
      </c>
      <c r="W71" s="51" t="e">
        <f t="shared" si="39"/>
        <v>#DIV/0!</v>
      </c>
      <c r="X71" s="45">
        <f t="shared" si="40"/>
        <v>0</v>
      </c>
      <c r="Y71" s="45">
        <f t="shared" si="41"/>
        <v>0</v>
      </c>
    </row>
    <row r="72" spans="1:25" ht="15">
      <c r="A72" s="65" t="s">
        <v>32</v>
      </c>
      <c r="B72" s="24"/>
      <c r="C72" s="4"/>
      <c r="D72" s="24"/>
      <c r="E72" s="1">
        <v>0</v>
      </c>
      <c r="F72" s="1">
        <v>0</v>
      </c>
      <c r="G72" s="1">
        <v>0</v>
      </c>
      <c r="H72" s="1">
        <f>SUM(E72:G72)</f>
        <v>0</v>
      </c>
      <c r="I72" s="25"/>
      <c r="J72" s="1">
        <v>0</v>
      </c>
      <c r="K72" s="1">
        <v>0</v>
      </c>
      <c r="L72" s="1">
        <v>0</v>
      </c>
      <c r="M72" s="1">
        <f>SUM(J72:L72)</f>
        <v>0</v>
      </c>
      <c r="N72" s="25"/>
      <c r="O72" s="1">
        <f t="shared" si="37"/>
        <v>0</v>
      </c>
      <c r="P72" s="1">
        <f t="shared" si="37"/>
        <v>0</v>
      </c>
      <c r="Q72" s="1">
        <f t="shared" si="37"/>
        <v>0</v>
      </c>
      <c r="R72" s="44">
        <f>SUM(O72:Q72)</f>
        <v>0</v>
      </c>
      <c r="S72" s="1">
        <v>0</v>
      </c>
      <c r="T72" s="26"/>
      <c r="U72" s="1">
        <v>0</v>
      </c>
      <c r="V72" s="1">
        <v>0</v>
      </c>
      <c r="W72" s="51" t="e">
        <f>+Q72/R72</f>
        <v>#DIV/0!</v>
      </c>
      <c r="X72" s="45">
        <f>M72</f>
        <v>0</v>
      </c>
      <c r="Y72" s="45">
        <f>M72</f>
        <v>0</v>
      </c>
    </row>
    <row r="73" spans="1:25" ht="12.75">
      <c r="A73" s="24"/>
      <c r="B73" s="24"/>
      <c r="C73" s="4"/>
      <c r="D73" s="24"/>
      <c r="E73" s="1">
        <v>0</v>
      </c>
      <c r="F73" s="1">
        <v>0</v>
      </c>
      <c r="G73" s="1">
        <v>0</v>
      </c>
      <c r="H73" s="1">
        <f>SUM(E73:G73)</f>
        <v>0</v>
      </c>
      <c r="I73" s="25"/>
      <c r="J73" s="1">
        <v>0</v>
      </c>
      <c r="K73" s="1">
        <v>0</v>
      </c>
      <c r="L73" s="1">
        <f>-L72</f>
        <v>0</v>
      </c>
      <c r="M73" s="1">
        <f>SUM(J73:L73)</f>
        <v>0</v>
      </c>
      <c r="N73" s="25"/>
      <c r="O73" s="1">
        <f t="shared" si="37"/>
        <v>0</v>
      </c>
      <c r="P73" s="1">
        <f t="shared" si="37"/>
        <v>0</v>
      </c>
      <c r="Q73" s="1">
        <f t="shared" si="37"/>
        <v>0</v>
      </c>
      <c r="R73" s="44">
        <f>SUM(O73:Q73)</f>
        <v>0</v>
      </c>
      <c r="S73" s="1">
        <v>0</v>
      </c>
      <c r="T73" s="26"/>
      <c r="U73" s="1">
        <v>0</v>
      </c>
      <c r="V73" s="1">
        <v>0</v>
      </c>
      <c r="W73" s="51" t="e">
        <f>+Q73/R73</f>
        <v>#DIV/0!</v>
      </c>
      <c r="X73" s="45">
        <f>M73</f>
        <v>0</v>
      </c>
      <c r="Y73" s="45">
        <f>M73</f>
        <v>0</v>
      </c>
    </row>
    <row r="74" spans="1:25" ht="12.75">
      <c r="A74" s="24"/>
      <c r="B74" s="28"/>
      <c r="C74" s="46"/>
      <c r="D74" s="28"/>
      <c r="E74" s="38"/>
      <c r="F74" s="38"/>
      <c r="G74" s="38"/>
      <c r="H74" s="38"/>
      <c r="I74" s="39"/>
      <c r="J74" s="38"/>
      <c r="K74" s="38"/>
      <c r="L74" s="38"/>
      <c r="M74" s="38"/>
      <c r="N74" s="39"/>
      <c r="O74" s="38"/>
      <c r="P74" s="38"/>
      <c r="Q74" s="38"/>
      <c r="R74" s="38"/>
      <c r="S74" s="38"/>
      <c r="T74" s="40"/>
      <c r="U74" s="38"/>
      <c r="V74" s="38"/>
      <c r="W74" s="52"/>
      <c r="X74" s="47"/>
      <c r="Y74" s="47"/>
    </row>
    <row r="75" spans="1:25" ht="17.25" customHeight="1">
      <c r="A75" s="24"/>
      <c r="B75" s="24"/>
      <c r="C75" t="s">
        <v>23</v>
      </c>
      <c r="D75" s="24"/>
      <c r="E75" s="1">
        <f>SUM(E66:E74)</f>
        <v>5080000</v>
      </c>
      <c r="F75" s="1">
        <f>SUM(F66:F74)</f>
        <v>0</v>
      </c>
      <c r="G75" s="1">
        <f>SUM(G66:G74)</f>
        <v>1370000</v>
      </c>
      <c r="H75" s="1">
        <f>SUM(H66:H74)</f>
        <v>6450000</v>
      </c>
      <c r="I75" s="25"/>
      <c r="J75" s="1">
        <f>SUM(J66:J74)</f>
        <v>0</v>
      </c>
      <c r="K75" s="1">
        <f>SUM(K66:K74)</f>
        <v>0</v>
      </c>
      <c r="L75" s="1">
        <f>SUM(L66:L74)</f>
        <v>1000000</v>
      </c>
      <c r="M75" s="1">
        <f>SUM(M66:M74)</f>
        <v>1000000</v>
      </c>
      <c r="N75" s="25"/>
      <c r="O75" s="1">
        <f>SUM(O66:O74)</f>
        <v>5080000</v>
      </c>
      <c r="P75" s="1">
        <f>SUM(P66:P74)</f>
        <v>0</v>
      </c>
      <c r="Q75" s="1">
        <f>SUM(Q66:Q74)</f>
        <v>2370000</v>
      </c>
      <c r="R75" s="1">
        <f>SUM(R66:R74)</f>
        <v>7450000</v>
      </c>
      <c r="S75" s="1">
        <f>SUM(S66:S74)</f>
        <v>0</v>
      </c>
      <c r="T75" s="26"/>
      <c r="U75" s="1"/>
      <c r="V75" s="1"/>
      <c r="W75" s="51"/>
      <c r="X75" s="1">
        <f>SUM(X66:X74)</f>
        <v>1000000</v>
      </c>
      <c r="Y75" s="1">
        <f>SUM(Y66:Y74)</f>
        <v>1000000</v>
      </c>
    </row>
    <row r="76" spans="1:23" ht="18" customHeight="1">
      <c r="A76" s="24"/>
      <c r="B76" s="43"/>
      <c r="C76" s="36" t="s">
        <v>24</v>
      </c>
      <c r="D76" s="36"/>
      <c r="E76" s="1"/>
      <c r="F76" s="1"/>
      <c r="G76" s="1"/>
      <c r="H76" s="20"/>
      <c r="I76" s="1"/>
      <c r="J76" s="20"/>
      <c r="K76" s="20"/>
      <c r="L76" s="20"/>
      <c r="M76" s="20"/>
      <c r="N76" s="1"/>
      <c r="O76" s="1"/>
      <c r="P76" s="1"/>
      <c r="Q76" s="1"/>
      <c r="R76" s="1"/>
      <c r="S76" s="20"/>
      <c r="T76" s="21"/>
      <c r="U76" s="20"/>
      <c r="V76" s="20"/>
      <c r="W76" s="51"/>
    </row>
    <row r="77" spans="1:25" ht="15">
      <c r="A77" s="65"/>
      <c r="B77" s="24"/>
      <c r="C77" s="4"/>
      <c r="D77" s="24"/>
      <c r="E77" s="1">
        <v>0</v>
      </c>
      <c r="F77" s="1">
        <v>0</v>
      </c>
      <c r="G77" s="1">
        <v>0</v>
      </c>
      <c r="H77" s="1">
        <f aca="true" t="shared" si="42" ref="H77:H82">SUM(E77:G77)</f>
        <v>0</v>
      </c>
      <c r="I77" s="25"/>
      <c r="J77" s="1">
        <v>0</v>
      </c>
      <c r="K77" s="1">
        <v>0</v>
      </c>
      <c r="L77" s="1">
        <v>0</v>
      </c>
      <c r="M77" s="1">
        <f aca="true" t="shared" si="43" ref="M77:M82">SUM(J77:L77)</f>
        <v>0</v>
      </c>
      <c r="N77" s="25"/>
      <c r="O77" s="1">
        <f aca="true" t="shared" si="44" ref="O77:Q82">+E77+J77</f>
        <v>0</v>
      </c>
      <c r="P77" s="1">
        <f t="shared" si="44"/>
        <v>0</v>
      </c>
      <c r="Q77" s="1">
        <f t="shared" si="44"/>
        <v>0</v>
      </c>
      <c r="R77" s="1">
        <f aca="true" t="shared" si="45" ref="R77:R82">SUM(O77:Q77)</f>
        <v>0</v>
      </c>
      <c r="S77" s="1">
        <v>0</v>
      </c>
      <c r="T77" s="26"/>
      <c r="U77" s="1">
        <v>0</v>
      </c>
      <c r="V77" s="1">
        <v>0</v>
      </c>
      <c r="W77" s="51" t="e">
        <f aca="true" t="shared" si="46" ref="W77:W82">+Q77/R77</f>
        <v>#DIV/0!</v>
      </c>
      <c r="X77" s="45">
        <f aca="true" t="shared" si="47" ref="X77:X82">M77</f>
        <v>0</v>
      </c>
      <c r="Y77" s="45">
        <f aca="true" t="shared" si="48" ref="Y77:Y82">M77</f>
        <v>0</v>
      </c>
    </row>
    <row r="78" spans="1:25" ht="12.75">
      <c r="A78" s="24"/>
      <c r="B78" s="28"/>
      <c r="C78" s="56"/>
      <c r="D78" s="24"/>
      <c r="E78" s="1">
        <v>0</v>
      </c>
      <c r="F78" s="1">
        <v>0</v>
      </c>
      <c r="G78" s="1">
        <v>0</v>
      </c>
      <c r="H78" s="1">
        <f t="shared" si="42"/>
        <v>0</v>
      </c>
      <c r="I78" s="25"/>
      <c r="J78" s="1">
        <v>0</v>
      </c>
      <c r="K78" s="1">
        <v>0</v>
      </c>
      <c r="L78" s="41">
        <v>0</v>
      </c>
      <c r="M78" s="1">
        <f t="shared" si="43"/>
        <v>0</v>
      </c>
      <c r="N78" s="25"/>
      <c r="O78" s="1">
        <f t="shared" si="44"/>
        <v>0</v>
      </c>
      <c r="P78" s="1">
        <f t="shared" si="44"/>
        <v>0</v>
      </c>
      <c r="Q78" s="1">
        <f t="shared" si="44"/>
        <v>0</v>
      </c>
      <c r="R78" s="1">
        <f t="shared" si="45"/>
        <v>0</v>
      </c>
      <c r="S78" s="41">
        <v>0</v>
      </c>
      <c r="T78" s="42"/>
      <c r="U78" s="41">
        <v>0</v>
      </c>
      <c r="V78" s="41">
        <v>0</v>
      </c>
      <c r="W78" s="51" t="e">
        <f t="shared" si="46"/>
        <v>#DIV/0!</v>
      </c>
      <c r="X78" s="45">
        <f t="shared" si="47"/>
        <v>0</v>
      </c>
      <c r="Y78" s="45">
        <f t="shared" si="48"/>
        <v>0</v>
      </c>
    </row>
    <row r="79" spans="1:25" ht="15">
      <c r="A79" s="65"/>
      <c r="B79" s="24"/>
      <c r="D79" s="24"/>
      <c r="E79" s="1">
        <v>0</v>
      </c>
      <c r="F79" s="1">
        <v>0</v>
      </c>
      <c r="G79" s="1">
        <v>0</v>
      </c>
      <c r="H79" s="1">
        <f t="shared" si="42"/>
        <v>0</v>
      </c>
      <c r="I79" s="25"/>
      <c r="J79" s="1">
        <v>0</v>
      </c>
      <c r="K79" s="1">
        <v>0</v>
      </c>
      <c r="L79" s="41">
        <v>0</v>
      </c>
      <c r="M79" s="1">
        <f t="shared" si="43"/>
        <v>0</v>
      </c>
      <c r="N79" s="25"/>
      <c r="O79" s="1">
        <f t="shared" si="44"/>
        <v>0</v>
      </c>
      <c r="P79" s="1">
        <f t="shared" si="44"/>
        <v>0</v>
      </c>
      <c r="Q79" s="1">
        <f t="shared" si="44"/>
        <v>0</v>
      </c>
      <c r="R79" s="1">
        <f t="shared" si="45"/>
        <v>0</v>
      </c>
      <c r="S79" s="41">
        <v>0</v>
      </c>
      <c r="T79" s="42"/>
      <c r="U79" s="41">
        <v>0</v>
      </c>
      <c r="V79" s="41">
        <v>0</v>
      </c>
      <c r="W79" s="51" t="e">
        <f t="shared" si="46"/>
        <v>#DIV/0!</v>
      </c>
      <c r="X79" s="45">
        <f t="shared" si="47"/>
        <v>0</v>
      </c>
      <c r="Y79" s="45">
        <f t="shared" si="48"/>
        <v>0</v>
      </c>
    </row>
    <row r="80" spans="1:25" ht="15">
      <c r="A80" s="65"/>
      <c r="B80" s="24"/>
      <c r="D80" s="24"/>
      <c r="E80" s="1">
        <v>0</v>
      </c>
      <c r="F80" s="1">
        <v>0</v>
      </c>
      <c r="G80" s="1">
        <v>0</v>
      </c>
      <c r="H80" s="1">
        <f t="shared" si="42"/>
        <v>0</v>
      </c>
      <c r="I80" s="25"/>
      <c r="J80" s="1">
        <f>-E80</f>
        <v>0</v>
      </c>
      <c r="K80" s="1">
        <v>0</v>
      </c>
      <c r="L80" s="41">
        <v>0</v>
      </c>
      <c r="M80" s="1">
        <f t="shared" si="43"/>
        <v>0</v>
      </c>
      <c r="N80" s="25"/>
      <c r="O80" s="1">
        <f t="shared" si="44"/>
        <v>0</v>
      </c>
      <c r="P80" s="1">
        <f t="shared" si="44"/>
        <v>0</v>
      </c>
      <c r="Q80" s="1">
        <f t="shared" si="44"/>
        <v>0</v>
      </c>
      <c r="R80" s="1">
        <f t="shared" si="45"/>
        <v>0</v>
      </c>
      <c r="S80" s="41">
        <v>0</v>
      </c>
      <c r="T80" s="42"/>
      <c r="U80" s="41">
        <v>0</v>
      </c>
      <c r="V80" s="41">
        <v>0</v>
      </c>
      <c r="W80" s="51" t="e">
        <f t="shared" si="46"/>
        <v>#DIV/0!</v>
      </c>
      <c r="X80" s="45">
        <f t="shared" si="47"/>
        <v>0</v>
      </c>
      <c r="Y80" s="45">
        <f t="shared" si="48"/>
        <v>0</v>
      </c>
    </row>
    <row r="81" spans="1:25" ht="15">
      <c r="A81" s="65"/>
      <c r="B81" s="24"/>
      <c r="D81" s="24"/>
      <c r="E81" s="1">
        <v>0</v>
      </c>
      <c r="F81" s="1">
        <v>0</v>
      </c>
      <c r="G81" s="1">
        <v>0</v>
      </c>
      <c r="H81" s="1">
        <f t="shared" si="42"/>
        <v>0</v>
      </c>
      <c r="I81" s="25"/>
      <c r="J81" s="1">
        <v>0</v>
      </c>
      <c r="K81" s="1">
        <v>0</v>
      </c>
      <c r="L81" s="41">
        <v>0</v>
      </c>
      <c r="M81" s="1">
        <f t="shared" si="43"/>
        <v>0</v>
      </c>
      <c r="N81" s="25"/>
      <c r="O81" s="1">
        <f t="shared" si="44"/>
        <v>0</v>
      </c>
      <c r="P81" s="1">
        <f t="shared" si="44"/>
        <v>0</v>
      </c>
      <c r="Q81" s="1">
        <f t="shared" si="44"/>
        <v>0</v>
      </c>
      <c r="R81" s="1">
        <f t="shared" si="45"/>
        <v>0</v>
      </c>
      <c r="S81" s="41">
        <v>0</v>
      </c>
      <c r="T81" s="42"/>
      <c r="U81" s="41">
        <v>0</v>
      </c>
      <c r="V81" s="41">
        <v>0</v>
      </c>
      <c r="W81" s="51" t="e">
        <f t="shared" si="46"/>
        <v>#DIV/0!</v>
      </c>
      <c r="X81" s="45">
        <f t="shared" si="47"/>
        <v>0</v>
      </c>
      <c r="Y81" s="45">
        <f t="shared" si="48"/>
        <v>0</v>
      </c>
    </row>
    <row r="82" spans="1:25" ht="12.75">
      <c r="A82" s="24"/>
      <c r="B82" s="24"/>
      <c r="D82" s="24"/>
      <c r="E82" s="1">
        <v>0</v>
      </c>
      <c r="F82" s="1">
        <v>0</v>
      </c>
      <c r="G82" s="1">
        <v>0</v>
      </c>
      <c r="H82" s="1">
        <f t="shared" si="42"/>
        <v>0</v>
      </c>
      <c r="I82" s="25"/>
      <c r="J82" s="1">
        <f>-SUM(J79:J81)</f>
        <v>0</v>
      </c>
      <c r="K82" s="1">
        <f>-SUM(K79:K81)</f>
        <v>0</v>
      </c>
      <c r="L82" s="1">
        <f>-SUM(L79:L81)</f>
        <v>0</v>
      </c>
      <c r="M82" s="1">
        <f t="shared" si="43"/>
        <v>0</v>
      </c>
      <c r="N82" s="25"/>
      <c r="O82" s="1">
        <f t="shared" si="44"/>
        <v>0</v>
      </c>
      <c r="P82" s="1">
        <f t="shared" si="44"/>
        <v>0</v>
      </c>
      <c r="Q82" s="1">
        <f t="shared" si="44"/>
        <v>0</v>
      </c>
      <c r="R82" s="1">
        <f t="shared" si="45"/>
        <v>0</v>
      </c>
      <c r="S82" s="41">
        <v>0</v>
      </c>
      <c r="T82" s="42"/>
      <c r="U82" s="41">
        <v>0</v>
      </c>
      <c r="V82" s="41">
        <v>0</v>
      </c>
      <c r="W82" s="51" t="e">
        <f t="shared" si="46"/>
        <v>#DIV/0!</v>
      </c>
      <c r="X82" s="45">
        <f t="shared" si="47"/>
        <v>0</v>
      </c>
      <c r="Y82" s="45">
        <f t="shared" si="48"/>
        <v>0</v>
      </c>
    </row>
    <row r="83" spans="2:25" ht="12.75">
      <c r="B83" s="28"/>
      <c r="C83" s="37"/>
      <c r="D83" s="28"/>
      <c r="E83" s="38"/>
      <c r="F83" s="38"/>
      <c r="G83" s="38"/>
      <c r="H83" s="38"/>
      <c r="I83" s="39"/>
      <c r="J83" s="38"/>
      <c r="K83" s="38"/>
      <c r="L83" s="38"/>
      <c r="M83" s="38"/>
      <c r="N83" s="39"/>
      <c r="O83" s="38"/>
      <c r="P83" s="38"/>
      <c r="Q83" s="38"/>
      <c r="R83" s="38"/>
      <c r="S83" s="38"/>
      <c r="T83" s="40"/>
      <c r="U83" s="38"/>
      <c r="V83" s="38"/>
      <c r="W83" s="52"/>
      <c r="X83" s="47"/>
      <c r="Y83" s="47"/>
    </row>
    <row r="84" spans="2:25" ht="17.25" customHeight="1">
      <c r="B84" s="24"/>
      <c r="C84" t="s">
        <v>25</v>
      </c>
      <c r="D84" s="24"/>
      <c r="E84" s="1">
        <f>SUM(E77:E83)</f>
        <v>0</v>
      </c>
      <c r="F84" s="1">
        <f>SUM(F77:F83)</f>
        <v>0</v>
      </c>
      <c r="G84" s="1">
        <f>SUM(G77:G83)</f>
        <v>0</v>
      </c>
      <c r="H84" s="1">
        <f>SUM(H77:H83)</f>
        <v>0</v>
      </c>
      <c r="I84" s="25"/>
      <c r="J84" s="1">
        <f>SUM(J77:J83)</f>
        <v>0</v>
      </c>
      <c r="K84" s="1">
        <f>SUM(K77:K83)</f>
        <v>0</v>
      </c>
      <c r="L84" s="1">
        <f>SUM(L77:L83)</f>
        <v>0</v>
      </c>
      <c r="M84" s="1">
        <f>SUM(M77:M83)</f>
        <v>0</v>
      </c>
      <c r="N84" s="25"/>
      <c r="O84" s="1">
        <f>SUM(O77:O83)</f>
        <v>0</v>
      </c>
      <c r="P84" s="1">
        <f>SUM(P77:P83)</f>
        <v>0</v>
      </c>
      <c r="Q84" s="1">
        <f>SUM(Q77:Q83)</f>
        <v>0</v>
      </c>
      <c r="R84" s="1">
        <f>SUM(R77:R83)</f>
        <v>0</v>
      </c>
      <c r="S84" s="1">
        <f>SUM(S77:S83)</f>
        <v>0</v>
      </c>
      <c r="T84" s="26"/>
      <c r="U84" s="1"/>
      <c r="V84" s="1"/>
      <c r="W84" s="51"/>
      <c r="X84" s="1">
        <f>SUM(X77:X83)</f>
        <v>0</v>
      </c>
      <c r="Y84" s="1">
        <f>SUM(Y77:Y83)</f>
        <v>0</v>
      </c>
    </row>
    <row r="85" spans="1:23" ht="21.75" customHeight="1">
      <c r="A85" s="35"/>
      <c r="C85" s="36" t="s">
        <v>26</v>
      </c>
      <c r="D85" s="36"/>
      <c r="E85" s="20"/>
      <c r="F85" s="20"/>
      <c r="G85" s="20"/>
      <c r="H85" s="20"/>
      <c r="I85" s="1"/>
      <c r="J85" s="20"/>
      <c r="K85" s="20"/>
      <c r="L85" s="20"/>
      <c r="M85" s="20"/>
      <c r="N85" s="1"/>
      <c r="O85" s="20"/>
      <c r="P85" s="20"/>
      <c r="Q85" s="20"/>
      <c r="R85" s="20"/>
      <c r="S85" s="20"/>
      <c r="T85" s="21"/>
      <c r="U85" s="20"/>
      <c r="V85" s="20"/>
      <c r="W85" s="50"/>
    </row>
    <row r="86" spans="2:25" ht="12.75">
      <c r="B86" s="24"/>
      <c r="D86" s="24"/>
      <c r="E86" s="1">
        <v>0</v>
      </c>
      <c r="F86" s="1">
        <v>0</v>
      </c>
      <c r="G86" s="1">
        <v>0</v>
      </c>
      <c r="H86" s="1">
        <f>SUM(E86:G86)</f>
        <v>0</v>
      </c>
      <c r="I86" s="25"/>
      <c r="J86" s="1">
        <v>0</v>
      </c>
      <c r="K86" s="1">
        <v>0</v>
      </c>
      <c r="L86" s="1">
        <v>0</v>
      </c>
      <c r="M86" s="1">
        <f>SUM(J86:L86)</f>
        <v>0</v>
      </c>
      <c r="N86" s="25"/>
      <c r="O86" s="1">
        <f>+E86+J86</f>
        <v>0</v>
      </c>
      <c r="P86" s="1">
        <f>+F86+K86</f>
        <v>0</v>
      </c>
      <c r="Q86" s="1">
        <f>+G86+L86</f>
        <v>0</v>
      </c>
      <c r="R86" s="1">
        <f>SUM(O86:Q86)</f>
        <v>0</v>
      </c>
      <c r="S86" s="1">
        <v>0</v>
      </c>
      <c r="T86" s="26"/>
      <c r="U86" s="1"/>
      <c r="V86" s="1"/>
      <c r="W86" s="51" t="e">
        <f>+Q86/R86</f>
        <v>#DIV/0!</v>
      </c>
      <c r="X86" s="27">
        <f>M86</f>
        <v>0</v>
      </c>
      <c r="Y86" s="27">
        <f>M86</f>
        <v>0</v>
      </c>
    </row>
    <row r="87" spans="2:25" ht="3.75" customHeight="1">
      <c r="B87" s="28"/>
      <c r="C87" s="37"/>
      <c r="D87" s="28"/>
      <c r="E87" s="38"/>
      <c r="F87" s="38"/>
      <c r="G87" s="38"/>
      <c r="H87" s="38"/>
      <c r="I87" s="39"/>
      <c r="J87" s="38"/>
      <c r="K87" s="38"/>
      <c r="L87" s="38"/>
      <c r="M87" s="38"/>
      <c r="N87" s="39"/>
      <c r="O87" s="38"/>
      <c r="P87" s="38"/>
      <c r="Q87" s="38"/>
      <c r="R87" s="38"/>
      <c r="S87" s="38"/>
      <c r="T87" s="40"/>
      <c r="U87" s="38"/>
      <c r="V87" s="38"/>
      <c r="W87" s="52"/>
      <c r="X87" s="38"/>
      <c r="Y87" s="38"/>
    </row>
    <row r="88" spans="2:25" ht="17.25" customHeight="1">
      <c r="B88" s="24"/>
      <c r="C88" s="4" t="s">
        <v>27</v>
      </c>
      <c r="D88" s="24"/>
      <c r="E88" s="1">
        <f>SUM(E86:E87)</f>
        <v>0</v>
      </c>
      <c r="F88" s="1">
        <f>SUM(F86:F87)</f>
        <v>0</v>
      </c>
      <c r="G88" s="1">
        <f>SUM(G86:G87)</f>
        <v>0</v>
      </c>
      <c r="H88" s="1">
        <f>SUM(H86:H87)</f>
        <v>0</v>
      </c>
      <c r="I88" s="25"/>
      <c r="J88" s="1">
        <f>SUM(J86:J87)</f>
        <v>0</v>
      </c>
      <c r="K88" s="1">
        <f>SUM(K86:K87)</f>
        <v>0</v>
      </c>
      <c r="L88" s="1">
        <f>SUM(L86:L87)</f>
        <v>0</v>
      </c>
      <c r="M88" s="1">
        <f>SUM(M86:M87)</f>
        <v>0</v>
      </c>
      <c r="N88" s="25"/>
      <c r="O88" s="1">
        <f>SUM(O86:O87)</f>
        <v>0</v>
      </c>
      <c r="P88" s="1">
        <f>SUM(P86:P87)</f>
        <v>0</v>
      </c>
      <c r="Q88" s="1">
        <f>SUM(Q86:Q87)</f>
        <v>0</v>
      </c>
      <c r="R88" s="1">
        <f>SUM(R86:R87)</f>
        <v>0</v>
      </c>
      <c r="S88" s="1">
        <f>SUM(S86:S87)</f>
        <v>0</v>
      </c>
      <c r="T88" s="26"/>
      <c r="U88" s="1"/>
      <c r="V88" s="1"/>
      <c r="W88" s="51"/>
      <c r="X88" s="1">
        <f>SUM(X86:X87)</f>
        <v>0</v>
      </c>
      <c r="Y88" s="1">
        <f>SUM(Y86:Y87)</f>
        <v>0</v>
      </c>
    </row>
    <row r="89" spans="20:23" ht="6.75" customHeight="1">
      <c r="T89" s="3"/>
      <c r="W89" s="50"/>
    </row>
    <row r="90" spans="1:25" ht="19.5" customHeight="1" thickBot="1">
      <c r="A90" s="29" t="s">
        <v>38</v>
      </c>
      <c r="B90" s="30"/>
      <c r="C90" s="31"/>
      <c r="D90" s="31"/>
      <c r="E90" s="33">
        <f>SUM(E53:E89)/2</f>
        <v>16584177</v>
      </c>
      <c r="F90" s="33">
        <f>SUM(F53:F89)/2</f>
        <v>0</v>
      </c>
      <c r="G90" s="33">
        <f>SUM(G53:G89)/2</f>
        <v>8859307</v>
      </c>
      <c r="H90" s="33">
        <f>SUM(H53:H89)/2</f>
        <v>25443484</v>
      </c>
      <c r="I90" s="25"/>
      <c r="J90" s="33">
        <f>SUM(J53:J89)/2</f>
        <v>6382253</v>
      </c>
      <c r="K90" s="33">
        <f>SUM(K53:K89)/2</f>
        <v>0</v>
      </c>
      <c r="L90" s="33">
        <f>SUM(L53:L89)/2</f>
        <v>0</v>
      </c>
      <c r="M90" s="33">
        <f>SUM(M53:M89)/2</f>
        <v>6382253</v>
      </c>
      <c r="N90" s="25"/>
      <c r="O90" s="33">
        <f>SUM(O53:O89)/2</f>
        <v>22966430</v>
      </c>
      <c r="P90" s="33">
        <f>SUM(P53:P89)/2</f>
        <v>0</v>
      </c>
      <c r="Q90" s="33">
        <f>SUM(Q53:Q89)/2</f>
        <v>8859307</v>
      </c>
      <c r="R90" s="33">
        <f>SUM(R53:R89)/2</f>
        <v>31825737</v>
      </c>
      <c r="S90" s="33">
        <f>SUM(S53:S89)/2</f>
        <v>0</v>
      </c>
      <c r="T90" s="34"/>
      <c r="U90" s="33">
        <f>SUM(U53:U89)/2</f>
        <v>0</v>
      </c>
      <c r="V90" s="33">
        <f>SUM(V53:V89)/2</f>
        <v>0</v>
      </c>
      <c r="W90" s="50"/>
      <c r="X90" s="33">
        <f>SUM(X53:X89)/2</f>
        <v>6382253</v>
      </c>
      <c r="Y90" s="33">
        <f>SUM(Y53:Y89)/2</f>
        <v>6382253</v>
      </c>
    </row>
    <row r="91" spans="2:25" ht="9.75" customHeight="1" thickTop="1">
      <c r="B91" s="2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6"/>
      <c r="U91" s="1"/>
      <c r="V91" s="1"/>
      <c r="W91" s="51"/>
      <c r="X91" s="1"/>
      <c r="Y91" s="1"/>
    </row>
    <row r="92" spans="1:25" ht="19.5" customHeight="1" thickBot="1">
      <c r="A92" s="58" t="s">
        <v>37</v>
      </c>
      <c r="B92" s="30"/>
      <c r="C92" s="31"/>
      <c r="D92" s="31"/>
      <c r="E92" s="33">
        <f>E42+E49+E90</f>
        <v>39657502</v>
      </c>
      <c r="F92" s="33">
        <f>F42+F49+F90</f>
        <v>0</v>
      </c>
      <c r="G92" s="33">
        <f>G42+G49+G90</f>
        <v>20231839</v>
      </c>
      <c r="H92" s="33">
        <f>H42+H49+H90</f>
        <v>59889341</v>
      </c>
      <c r="I92" s="25"/>
      <c r="J92" s="33">
        <f>J42+J49+J90</f>
        <v>29983946</v>
      </c>
      <c r="K92" s="33">
        <f>K42+K49+K90</f>
        <v>0</v>
      </c>
      <c r="L92" s="33">
        <f>L42+L49+L90</f>
        <v>20316406</v>
      </c>
      <c r="M92" s="33">
        <f>M42+M49+M90</f>
        <v>50300352</v>
      </c>
      <c r="N92" s="25"/>
      <c r="O92" s="33">
        <f>O42+O49+O90</f>
        <v>69641448</v>
      </c>
      <c r="P92" s="33">
        <f>P42+P49+P90</f>
        <v>0</v>
      </c>
      <c r="Q92" s="33">
        <f>Q42+Q49+Q90</f>
        <v>40548245</v>
      </c>
      <c r="R92" s="33">
        <f>R42+R49+R90</f>
        <v>110189693</v>
      </c>
      <c r="S92" s="33">
        <f>S42+S90</f>
        <v>0</v>
      </c>
      <c r="T92" s="34"/>
      <c r="U92" s="33">
        <f>U42+U90</f>
        <v>0</v>
      </c>
      <c r="V92" s="33">
        <f>V42+V90</f>
        <v>0</v>
      </c>
      <c r="W92" s="50"/>
      <c r="X92" s="33">
        <f>X42+X49+X90</f>
        <v>49372352</v>
      </c>
      <c r="Y92" s="33">
        <f>Y42+Y49+Y90</f>
        <v>49372352</v>
      </c>
    </row>
    <row r="93" spans="2:23" ht="5.25" customHeight="1" thickBot="1" thickTop="1">
      <c r="B93" s="24"/>
      <c r="E93" s="1"/>
      <c r="F93" s="1"/>
      <c r="G93" s="1"/>
      <c r="H93" s="1"/>
      <c r="J93" s="1"/>
      <c r="K93" s="1"/>
      <c r="L93" s="1"/>
      <c r="M93" s="1"/>
      <c r="O93" s="1"/>
      <c r="P93" s="1"/>
      <c r="Q93" s="1"/>
      <c r="R93" s="1"/>
      <c r="S93" s="1"/>
      <c r="T93" s="26"/>
      <c r="U93" s="1"/>
      <c r="V93" s="1"/>
      <c r="W93" s="51"/>
    </row>
    <row r="94" spans="1:25" ht="16.5" customHeight="1" thickBot="1">
      <c r="A94" s="61"/>
      <c r="B94" s="62"/>
      <c r="C94" s="63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37"/>
      <c r="T94" s="48"/>
      <c r="U94" s="37"/>
      <c r="V94" s="37"/>
      <c r="W94" s="37"/>
      <c r="X94" s="22">
        <f>X8+X92</f>
        <v>136119207</v>
      </c>
      <c r="Y94" s="22">
        <f>Y8+Y92</f>
        <v>246074243</v>
      </c>
    </row>
    <row r="95" spans="1:18" ht="15.75" thickTop="1">
      <c r="A95" s="65" t="s">
        <v>32</v>
      </c>
      <c r="B95" s="64" t="s">
        <v>33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</row>
  </sheetData>
  <mergeCells count="1">
    <mergeCell ref="X4:Y4"/>
  </mergeCells>
  <printOptions horizontalCentered="1"/>
  <pageMargins left="0.2" right="0.19" top="1.19" bottom="1.08" header="0.2" footer="0.17"/>
  <pageSetup fitToHeight="2" fitToWidth="1" horizontalDpi="600" verticalDpi="600" orientation="landscape" scale="68" r:id="rId3"/>
  <headerFooter alignWithMargins="0">
    <oddFooter>&amp;L&amp;F&amp;R&amp;D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">
      <selection activeCell="C15" sqref="C15"/>
    </sheetView>
  </sheetViews>
  <sheetFormatPr defaultColWidth="9.140625" defaultRowHeight="12.75"/>
  <cols>
    <col min="1" max="1" width="1.8515625" style="0" customWidth="1"/>
    <col min="3" max="3" width="29.140625" style="0" customWidth="1"/>
    <col min="4" max="5" width="12.140625" style="0" customWidth="1"/>
    <col min="7" max="7" width="12.7109375" style="0" customWidth="1"/>
    <col min="8" max="8" width="12.8515625" style="0" customWidth="1"/>
    <col min="9" max="9" width="1.28515625" style="0" customWidth="1"/>
    <col min="10" max="10" width="16.140625" style="0" customWidth="1"/>
    <col min="11" max="11" width="14.57421875" style="0" customWidth="1"/>
    <col min="12" max="12" width="14.421875" style="0" customWidth="1"/>
    <col min="13" max="13" width="13.00390625" style="0" customWidth="1"/>
    <col min="14" max="14" width="1.1484375" style="0" customWidth="1"/>
    <col min="15" max="18" width="12.57421875" style="0" customWidth="1"/>
  </cols>
  <sheetData>
    <row r="1" spans="1:18" ht="12.75">
      <c r="A1" s="53" t="s">
        <v>0</v>
      </c>
      <c r="I1" s="1"/>
      <c r="N1" s="1"/>
      <c r="R1" s="77" t="s">
        <v>1</v>
      </c>
    </row>
    <row r="2" spans="1:14" ht="12.75">
      <c r="A2" s="60" t="s">
        <v>40</v>
      </c>
      <c r="I2" s="1"/>
      <c r="N2" s="1"/>
    </row>
    <row r="3" spans="1:14" ht="18">
      <c r="A3" s="81" t="s">
        <v>86</v>
      </c>
      <c r="I3" s="1"/>
      <c r="N3" s="1"/>
    </row>
    <row r="4" spans="1:14" ht="18">
      <c r="A4" s="82" t="s">
        <v>87</v>
      </c>
      <c r="I4" s="1"/>
      <c r="N4" s="1"/>
    </row>
    <row r="5" spans="4:18" ht="12.75">
      <c r="D5" s="12" t="s">
        <v>83</v>
      </c>
      <c r="E5" s="49"/>
      <c r="F5" s="49"/>
      <c r="G5" s="8" t="s">
        <v>3</v>
      </c>
      <c r="H5" s="9"/>
      <c r="I5" s="10"/>
      <c r="J5" s="7"/>
      <c r="K5" s="49"/>
      <c r="L5" s="8" t="s">
        <v>4</v>
      </c>
      <c r="M5" s="75"/>
      <c r="N5" s="10"/>
      <c r="O5" s="7"/>
      <c r="P5" s="49"/>
      <c r="Q5" s="8" t="s">
        <v>5</v>
      </c>
      <c r="R5" s="11"/>
    </row>
    <row r="6" spans="4:18" ht="12.75">
      <c r="D6" s="15" t="s">
        <v>84</v>
      </c>
      <c r="E6" s="9" t="s">
        <v>10</v>
      </c>
      <c r="F6" s="14" t="s">
        <v>79</v>
      </c>
      <c r="G6" s="14" t="s">
        <v>12</v>
      </c>
      <c r="H6" s="14" t="s">
        <v>11</v>
      </c>
      <c r="I6" s="10"/>
      <c r="J6" s="14" t="s">
        <v>10</v>
      </c>
      <c r="K6" s="14" t="s">
        <v>79</v>
      </c>
      <c r="L6" s="14" t="s">
        <v>12</v>
      </c>
      <c r="M6" s="14" t="s">
        <v>11</v>
      </c>
      <c r="N6" s="10"/>
      <c r="O6" s="14" t="s">
        <v>10</v>
      </c>
      <c r="P6" s="14" t="s">
        <v>79</v>
      </c>
      <c r="Q6" s="14" t="s">
        <v>12</v>
      </c>
      <c r="R6" s="14" t="s">
        <v>11</v>
      </c>
    </row>
    <row r="7" spans="5:18" ht="12.75">
      <c r="E7" s="17"/>
      <c r="F7" s="17"/>
      <c r="G7" s="17"/>
      <c r="H7" s="17"/>
      <c r="I7" s="10"/>
      <c r="J7" s="17"/>
      <c r="K7" s="17"/>
      <c r="L7" s="17"/>
      <c r="M7" s="17"/>
      <c r="N7" s="10"/>
      <c r="O7" s="17"/>
      <c r="P7" s="17"/>
      <c r="Q7" s="17"/>
      <c r="R7" s="17"/>
    </row>
    <row r="8" spans="1:18" ht="18">
      <c r="A8" s="19" t="s">
        <v>29</v>
      </c>
      <c r="E8" s="20"/>
      <c r="F8" s="20"/>
      <c r="G8" s="20"/>
      <c r="H8" s="20"/>
      <c r="I8" s="1"/>
      <c r="J8" s="20"/>
      <c r="K8" s="20"/>
      <c r="L8" s="20"/>
      <c r="M8" s="20"/>
      <c r="N8" s="1"/>
      <c r="O8" s="20"/>
      <c r="P8" s="20"/>
      <c r="Q8" s="20"/>
      <c r="R8" s="20"/>
    </row>
    <row r="9" spans="2:18" ht="12.75">
      <c r="B9" s="24"/>
      <c r="C9" s="4"/>
      <c r="D9" s="78"/>
      <c r="E9" s="1"/>
      <c r="F9" s="1"/>
      <c r="G9" s="1"/>
      <c r="H9" s="1"/>
      <c r="I9" s="25"/>
      <c r="J9" s="1"/>
      <c r="K9" s="1"/>
      <c r="L9" s="1"/>
      <c r="M9" s="1"/>
      <c r="N9" s="25"/>
      <c r="O9" s="1"/>
      <c r="P9" s="1"/>
      <c r="Q9" s="1"/>
      <c r="R9" s="1"/>
    </row>
    <row r="10" spans="2:18" ht="15">
      <c r="B10" s="20" t="s">
        <v>77</v>
      </c>
      <c r="C10" s="4" t="s">
        <v>44</v>
      </c>
      <c r="D10" s="79">
        <v>0</v>
      </c>
      <c r="E10" s="1">
        <v>0</v>
      </c>
      <c r="F10" s="1">
        <v>0</v>
      </c>
      <c r="G10" s="1">
        <v>0</v>
      </c>
      <c r="H10" s="1">
        <v>0</v>
      </c>
      <c r="I10" s="25"/>
      <c r="J10" s="1">
        <v>0</v>
      </c>
      <c r="K10" s="1">
        <v>0</v>
      </c>
      <c r="L10" s="1">
        <v>500000</v>
      </c>
      <c r="M10" s="1">
        <v>500000</v>
      </c>
      <c r="N10" s="25"/>
      <c r="O10" s="1">
        <v>0</v>
      </c>
      <c r="P10" s="1">
        <v>0</v>
      </c>
      <c r="Q10" s="1">
        <v>500000</v>
      </c>
      <c r="R10" s="1">
        <v>500000</v>
      </c>
    </row>
    <row r="11" spans="2:18" ht="15">
      <c r="B11" s="20" t="s">
        <v>77</v>
      </c>
      <c r="C11" s="23" t="s">
        <v>45</v>
      </c>
      <c r="D11" s="79">
        <v>0</v>
      </c>
      <c r="E11" s="1">
        <v>0</v>
      </c>
      <c r="F11" s="1">
        <v>0</v>
      </c>
      <c r="G11" s="1">
        <v>0</v>
      </c>
      <c r="H11" s="1">
        <v>0</v>
      </c>
      <c r="I11" s="25"/>
      <c r="J11" s="1">
        <v>0</v>
      </c>
      <c r="K11" s="1">
        <v>0</v>
      </c>
      <c r="L11" s="1">
        <v>226406</v>
      </c>
      <c r="M11" s="1">
        <v>226406</v>
      </c>
      <c r="N11" s="25"/>
      <c r="O11" s="1">
        <v>0</v>
      </c>
      <c r="P11" s="1">
        <v>0</v>
      </c>
      <c r="Q11" s="1">
        <v>226406</v>
      </c>
      <c r="R11" s="1">
        <v>226406</v>
      </c>
    </row>
    <row r="12" spans="2:18" ht="15">
      <c r="B12" s="20" t="s">
        <v>77</v>
      </c>
      <c r="C12" s="23" t="s">
        <v>58</v>
      </c>
      <c r="D12" s="79">
        <v>0</v>
      </c>
      <c r="E12" s="1">
        <v>0</v>
      </c>
      <c r="F12" s="1">
        <v>0</v>
      </c>
      <c r="G12" s="1">
        <v>0</v>
      </c>
      <c r="H12" s="1">
        <v>0</v>
      </c>
      <c r="I12" s="25"/>
      <c r="J12" s="1">
        <v>0</v>
      </c>
      <c r="K12" s="1">
        <v>0</v>
      </c>
      <c r="L12" s="1">
        <v>650000</v>
      </c>
      <c r="M12" s="1">
        <v>650000</v>
      </c>
      <c r="N12" s="25"/>
      <c r="O12" s="1">
        <v>0</v>
      </c>
      <c r="P12" s="1">
        <v>0</v>
      </c>
      <c r="Q12" s="1">
        <v>650000</v>
      </c>
      <c r="R12" s="1">
        <v>650000</v>
      </c>
    </row>
    <row r="13" spans="2:18" ht="15">
      <c r="B13" s="20" t="s">
        <v>77</v>
      </c>
      <c r="C13" s="23" t="s">
        <v>72</v>
      </c>
      <c r="D13" s="79">
        <v>0</v>
      </c>
      <c r="E13" s="1">
        <v>0</v>
      </c>
      <c r="F13" s="1">
        <v>0</v>
      </c>
      <c r="G13" s="1">
        <v>0</v>
      </c>
      <c r="H13" s="1">
        <v>0</v>
      </c>
      <c r="I13" s="25"/>
      <c r="J13" s="1">
        <v>16949125</v>
      </c>
      <c r="K13" s="1">
        <v>0</v>
      </c>
      <c r="L13" s="1">
        <v>5000000</v>
      </c>
      <c r="M13" s="1">
        <v>21949125</v>
      </c>
      <c r="N13" s="25"/>
      <c r="O13" s="1">
        <v>16949125</v>
      </c>
      <c r="P13" s="1">
        <v>0</v>
      </c>
      <c r="Q13" s="1">
        <v>5000000</v>
      </c>
      <c r="R13" s="1">
        <v>21949125</v>
      </c>
    </row>
    <row r="14" spans="2:18" ht="15">
      <c r="B14" s="20" t="s">
        <v>77</v>
      </c>
      <c r="C14" s="4" t="s">
        <v>60</v>
      </c>
      <c r="D14" s="79">
        <v>0</v>
      </c>
      <c r="E14" s="1">
        <v>0</v>
      </c>
      <c r="F14" s="1">
        <v>0</v>
      </c>
      <c r="G14" s="1">
        <v>0</v>
      </c>
      <c r="H14" s="1">
        <v>0</v>
      </c>
      <c r="I14" s="25"/>
      <c r="J14" s="1">
        <v>0</v>
      </c>
      <c r="K14" s="1">
        <v>0</v>
      </c>
      <c r="L14" s="1">
        <v>2000000</v>
      </c>
      <c r="M14" s="1">
        <v>2000000</v>
      </c>
      <c r="N14" s="25"/>
      <c r="O14" s="1">
        <v>0</v>
      </c>
      <c r="P14" s="1">
        <v>0</v>
      </c>
      <c r="Q14" s="1">
        <v>2000000</v>
      </c>
      <c r="R14" s="1">
        <v>2000000</v>
      </c>
    </row>
    <row r="15" spans="2:18" ht="15">
      <c r="B15" s="20" t="s">
        <v>77</v>
      </c>
      <c r="C15" s="4" t="s">
        <v>81</v>
      </c>
      <c r="D15" s="79">
        <v>0</v>
      </c>
      <c r="E15" s="1">
        <v>0</v>
      </c>
      <c r="F15" s="1">
        <v>0</v>
      </c>
      <c r="G15" s="1">
        <v>0</v>
      </c>
      <c r="H15" s="1">
        <v>0</v>
      </c>
      <c r="I15" s="25"/>
      <c r="J15" s="1">
        <v>0</v>
      </c>
      <c r="K15" s="1">
        <v>0</v>
      </c>
      <c r="L15" s="1">
        <v>1500000</v>
      </c>
      <c r="M15" s="1">
        <v>1500000</v>
      </c>
      <c r="N15" s="25"/>
      <c r="O15" s="1">
        <v>0</v>
      </c>
      <c r="P15" s="1">
        <v>0</v>
      </c>
      <c r="Q15" s="1">
        <v>1500000</v>
      </c>
      <c r="R15" s="1">
        <v>1500000</v>
      </c>
    </row>
    <row r="16" spans="2:18" ht="15">
      <c r="B16" s="20" t="s">
        <v>77</v>
      </c>
      <c r="C16" s="4" t="s">
        <v>80</v>
      </c>
      <c r="D16" s="79">
        <v>0</v>
      </c>
      <c r="E16" s="1">
        <v>0</v>
      </c>
      <c r="F16" s="1">
        <v>0</v>
      </c>
      <c r="G16" s="1">
        <v>0</v>
      </c>
      <c r="H16" s="1">
        <v>0</v>
      </c>
      <c r="I16" s="25"/>
      <c r="J16" s="1">
        <v>0</v>
      </c>
      <c r="K16" s="1">
        <v>1300000</v>
      </c>
      <c r="L16" s="1"/>
      <c r="M16" s="1">
        <v>1300000</v>
      </c>
      <c r="N16" s="25"/>
      <c r="O16" s="1">
        <v>0</v>
      </c>
      <c r="P16" s="1">
        <v>1300000</v>
      </c>
      <c r="Q16" s="1">
        <v>0</v>
      </c>
      <c r="R16" s="1">
        <v>1300000</v>
      </c>
    </row>
    <row r="17" spans="2:18" ht="15">
      <c r="B17" s="20">
        <v>61020</v>
      </c>
      <c r="C17" s="4" t="s">
        <v>68</v>
      </c>
      <c r="D17" s="79">
        <v>0</v>
      </c>
      <c r="E17" s="1">
        <v>538513</v>
      </c>
      <c r="F17" s="1">
        <v>0</v>
      </c>
      <c r="G17" s="1">
        <v>3410254</v>
      </c>
      <c r="H17" s="1">
        <v>3948767</v>
      </c>
      <c r="I17" s="25"/>
      <c r="J17" s="1">
        <v>1012568</v>
      </c>
      <c r="K17" s="1">
        <v>0</v>
      </c>
      <c r="L17" s="1">
        <v>-450000</v>
      </c>
      <c r="M17" s="1">
        <v>562568</v>
      </c>
      <c r="N17" s="25"/>
      <c r="O17" s="1">
        <v>1551081</v>
      </c>
      <c r="P17" s="1">
        <v>0</v>
      </c>
      <c r="Q17" s="1">
        <v>2960254</v>
      </c>
      <c r="R17" s="1">
        <v>4511335</v>
      </c>
    </row>
    <row r="18" spans="2:18" ht="15">
      <c r="B18" s="20">
        <v>61021</v>
      </c>
      <c r="C18" s="4" t="s">
        <v>69</v>
      </c>
      <c r="D18" s="79">
        <v>0</v>
      </c>
      <c r="E18" s="1">
        <v>0</v>
      </c>
      <c r="F18" s="1">
        <v>0</v>
      </c>
      <c r="G18" s="1">
        <v>1120239</v>
      </c>
      <c r="H18" s="1">
        <v>1120239</v>
      </c>
      <c r="I18" s="25"/>
      <c r="J18" s="1">
        <v>800000</v>
      </c>
      <c r="K18" s="1">
        <v>0</v>
      </c>
      <c r="L18" s="1">
        <v>0</v>
      </c>
      <c r="M18" s="1">
        <v>800000</v>
      </c>
      <c r="N18" s="25"/>
      <c r="O18" s="1">
        <v>800000</v>
      </c>
      <c r="P18" s="1">
        <v>0</v>
      </c>
      <c r="Q18" s="1">
        <v>1120239</v>
      </c>
      <c r="R18" s="1">
        <v>1920239</v>
      </c>
    </row>
    <row r="19" spans="2:18" ht="15">
      <c r="B19" s="20">
        <v>61022</v>
      </c>
      <c r="C19" s="4" t="s">
        <v>70</v>
      </c>
      <c r="D19" s="79">
        <v>0</v>
      </c>
      <c r="E19" s="1">
        <v>0</v>
      </c>
      <c r="F19" s="1">
        <v>0</v>
      </c>
      <c r="G19" s="1">
        <v>642170</v>
      </c>
      <c r="H19" s="1">
        <v>642170</v>
      </c>
      <c r="I19" s="25"/>
      <c r="J19" s="1">
        <v>200000</v>
      </c>
      <c r="K19" s="1">
        <v>0</v>
      </c>
      <c r="L19" s="1">
        <v>0</v>
      </c>
      <c r="M19" s="1">
        <v>200000</v>
      </c>
      <c r="N19" s="25"/>
      <c r="O19" s="1">
        <v>200000</v>
      </c>
      <c r="P19" s="1">
        <v>0</v>
      </c>
      <c r="Q19" s="1">
        <v>642170</v>
      </c>
      <c r="R19" s="1">
        <v>842170</v>
      </c>
    </row>
    <row r="20" spans="2:18" ht="15">
      <c r="B20" s="20">
        <v>61190</v>
      </c>
      <c r="C20" s="4" t="s">
        <v>67</v>
      </c>
      <c r="D20" s="79">
        <v>0</v>
      </c>
      <c r="E20" s="1">
        <v>0</v>
      </c>
      <c r="F20" s="1">
        <v>0</v>
      </c>
      <c r="G20" s="1">
        <v>250000</v>
      </c>
      <c r="H20" s="1">
        <v>250000</v>
      </c>
      <c r="I20" s="25"/>
      <c r="J20" s="1">
        <v>1200000</v>
      </c>
      <c r="K20" s="1">
        <v>0</v>
      </c>
      <c r="L20" s="1">
        <v>450000</v>
      </c>
      <c r="M20" s="1">
        <v>1650000</v>
      </c>
      <c r="N20" s="25"/>
      <c r="O20" s="1">
        <v>1200000</v>
      </c>
      <c r="P20" s="1">
        <v>0</v>
      </c>
      <c r="Q20" s="1">
        <v>700000</v>
      </c>
      <c r="R20" s="1">
        <v>1900000</v>
      </c>
    </row>
    <row r="21" spans="2:18" ht="15">
      <c r="B21" s="20">
        <v>61991</v>
      </c>
      <c r="C21" s="23" t="s">
        <v>76</v>
      </c>
      <c r="D21" s="79">
        <v>0</v>
      </c>
      <c r="E21" s="1">
        <v>0</v>
      </c>
      <c r="F21" s="1">
        <v>0</v>
      </c>
      <c r="G21" s="1">
        <v>0</v>
      </c>
      <c r="H21" s="1">
        <v>0</v>
      </c>
      <c r="I21" s="25"/>
      <c r="J21" s="1">
        <v>0</v>
      </c>
      <c r="K21" s="1">
        <v>0</v>
      </c>
      <c r="L21" s="1">
        <v>450000</v>
      </c>
      <c r="M21" s="1">
        <v>450000</v>
      </c>
      <c r="N21" s="25"/>
      <c r="O21" s="1">
        <v>0</v>
      </c>
      <c r="P21" s="1">
        <v>0</v>
      </c>
      <c r="Q21" s="1">
        <v>450000</v>
      </c>
      <c r="R21" s="1">
        <v>450000</v>
      </c>
    </row>
    <row r="22" spans="2:18" ht="15">
      <c r="B22" s="20">
        <v>62010</v>
      </c>
      <c r="C22" s="23" t="s">
        <v>46</v>
      </c>
      <c r="D22" s="79">
        <v>0</v>
      </c>
      <c r="E22" s="1">
        <v>0</v>
      </c>
      <c r="F22" s="1">
        <v>0</v>
      </c>
      <c r="G22" s="1">
        <v>1000000</v>
      </c>
      <c r="H22" s="1">
        <v>1000000</v>
      </c>
      <c r="I22" s="25"/>
      <c r="J22" s="1">
        <v>0</v>
      </c>
      <c r="K22" s="1">
        <v>0</v>
      </c>
      <c r="L22" s="1">
        <v>1000000</v>
      </c>
      <c r="M22" s="1">
        <v>1000000</v>
      </c>
      <c r="N22" s="25"/>
      <c r="O22" s="1">
        <v>0</v>
      </c>
      <c r="P22" s="1">
        <v>0</v>
      </c>
      <c r="Q22" s="1">
        <v>2000000</v>
      </c>
      <c r="R22" s="1">
        <v>2000000</v>
      </c>
    </row>
    <row r="23" spans="2:18" ht="15">
      <c r="B23" s="20">
        <v>62290</v>
      </c>
      <c r="C23" s="23" t="s">
        <v>62</v>
      </c>
      <c r="D23" s="79">
        <v>0</v>
      </c>
      <c r="E23" s="1">
        <v>0</v>
      </c>
      <c r="F23" s="1">
        <v>0</v>
      </c>
      <c r="G23" s="1">
        <v>0</v>
      </c>
      <c r="H23" s="1">
        <v>0</v>
      </c>
      <c r="I23" s="25"/>
      <c r="J23" s="1">
        <v>0</v>
      </c>
      <c r="K23" s="1">
        <v>0</v>
      </c>
      <c r="L23" s="1">
        <v>520000</v>
      </c>
      <c r="M23" s="1">
        <v>520000</v>
      </c>
      <c r="N23" s="25"/>
      <c r="O23" s="1">
        <v>0</v>
      </c>
      <c r="P23" s="1">
        <v>0</v>
      </c>
      <c r="Q23" s="1">
        <v>520000</v>
      </c>
      <c r="R23" s="1">
        <v>520000</v>
      </c>
    </row>
    <row r="24" spans="2:18" ht="15">
      <c r="B24" s="20">
        <v>63012</v>
      </c>
      <c r="C24" s="23" t="s">
        <v>53</v>
      </c>
      <c r="D24" s="79">
        <v>0</v>
      </c>
      <c r="E24" s="1">
        <v>0</v>
      </c>
      <c r="F24" s="1">
        <v>0</v>
      </c>
      <c r="G24" s="1">
        <v>80000</v>
      </c>
      <c r="H24" s="1">
        <v>80000</v>
      </c>
      <c r="I24" s="25"/>
      <c r="J24" s="1">
        <v>640000</v>
      </c>
      <c r="K24" s="1">
        <v>0</v>
      </c>
      <c r="L24" s="1">
        <v>160000</v>
      </c>
      <c r="M24" s="1">
        <v>800000</v>
      </c>
      <c r="N24" s="25"/>
      <c r="O24" s="1">
        <v>640000</v>
      </c>
      <c r="P24" s="1">
        <v>0</v>
      </c>
      <c r="Q24" s="1">
        <v>240000</v>
      </c>
      <c r="R24" s="1">
        <v>880000</v>
      </c>
    </row>
    <row r="25" spans="1:18" ht="15">
      <c r="A25" s="83">
        <v>1</v>
      </c>
      <c r="B25" s="20">
        <v>63013</v>
      </c>
      <c r="C25" s="23" t="s">
        <v>82</v>
      </c>
      <c r="D25" s="79">
        <v>50000</v>
      </c>
      <c r="E25" s="1">
        <v>0</v>
      </c>
      <c r="F25" s="1">
        <v>0</v>
      </c>
      <c r="G25" s="1">
        <v>20000</v>
      </c>
      <c r="H25" s="1">
        <v>20000</v>
      </c>
      <c r="I25" s="25"/>
      <c r="J25" s="1">
        <v>2640000</v>
      </c>
      <c r="K25" s="1">
        <v>0</v>
      </c>
      <c r="L25" s="1">
        <v>660000</v>
      </c>
      <c r="M25" s="1">
        <v>3300000</v>
      </c>
      <c r="N25" s="25"/>
      <c r="O25" s="1">
        <v>2640000</v>
      </c>
      <c r="P25" s="1">
        <v>0</v>
      </c>
      <c r="Q25" s="1">
        <v>680000</v>
      </c>
      <c r="R25" s="1">
        <v>3320000</v>
      </c>
    </row>
    <row r="26" spans="1:18" ht="15">
      <c r="A26" s="83"/>
      <c r="B26" s="20">
        <v>63014</v>
      </c>
      <c r="C26" s="23" t="s">
        <v>52</v>
      </c>
      <c r="D26" s="79">
        <v>5000</v>
      </c>
      <c r="E26" s="1">
        <v>0</v>
      </c>
      <c r="F26" s="1">
        <v>0</v>
      </c>
      <c r="G26" s="1">
        <v>100000</v>
      </c>
      <c r="H26" s="1">
        <v>100000</v>
      </c>
      <c r="I26" s="25"/>
      <c r="J26" s="1">
        <v>0</v>
      </c>
      <c r="K26" s="1">
        <v>0</v>
      </c>
      <c r="L26" s="74">
        <v>900000</v>
      </c>
      <c r="M26" s="1">
        <v>900000</v>
      </c>
      <c r="N26" s="25"/>
      <c r="O26" s="1">
        <v>0</v>
      </c>
      <c r="P26" s="1">
        <v>0</v>
      </c>
      <c r="Q26" s="1">
        <v>1000000</v>
      </c>
      <c r="R26" s="1">
        <v>1000000</v>
      </c>
    </row>
    <row r="27" spans="1:18" ht="15">
      <c r="A27" s="83">
        <v>2</v>
      </c>
      <c r="B27" s="20">
        <v>63016</v>
      </c>
      <c r="C27" s="4" t="s">
        <v>78</v>
      </c>
      <c r="D27" s="79">
        <v>25000</v>
      </c>
      <c r="E27" s="1">
        <v>0</v>
      </c>
      <c r="F27" s="1">
        <v>0</v>
      </c>
      <c r="G27" s="1">
        <v>790000</v>
      </c>
      <c r="H27" s="1">
        <v>790000</v>
      </c>
      <c r="I27" s="25"/>
      <c r="J27" s="1">
        <v>0</v>
      </c>
      <c r="K27" s="1">
        <v>0</v>
      </c>
      <c r="L27" s="1">
        <v>200000</v>
      </c>
      <c r="M27" s="1">
        <v>200000</v>
      </c>
      <c r="N27" s="25"/>
      <c r="O27" s="1">
        <v>0</v>
      </c>
      <c r="P27" s="1">
        <v>0</v>
      </c>
      <c r="Q27" s="1">
        <v>990000</v>
      </c>
      <c r="R27" s="1">
        <v>990000</v>
      </c>
    </row>
    <row r="28" spans="1:18" ht="15">
      <c r="A28" s="83">
        <v>3</v>
      </c>
      <c r="B28" s="20">
        <v>63017</v>
      </c>
      <c r="C28" s="23" t="s">
        <v>61</v>
      </c>
      <c r="D28" s="79">
        <v>25000</v>
      </c>
      <c r="E28" s="1">
        <v>0</v>
      </c>
      <c r="F28" s="1">
        <v>0</v>
      </c>
      <c r="G28" s="1">
        <v>350000</v>
      </c>
      <c r="H28" s="1">
        <v>350000</v>
      </c>
      <c r="I28" s="25"/>
      <c r="J28" s="1">
        <v>2800000</v>
      </c>
      <c r="K28" s="1">
        <v>0</v>
      </c>
      <c r="L28" s="1">
        <v>700000</v>
      </c>
      <c r="M28" s="1">
        <v>3500000</v>
      </c>
      <c r="N28" s="25"/>
      <c r="O28" s="1">
        <v>2800000</v>
      </c>
      <c r="P28" s="1">
        <v>0</v>
      </c>
      <c r="Q28" s="1">
        <v>1050000</v>
      </c>
      <c r="R28" s="1">
        <v>3850000</v>
      </c>
    </row>
    <row r="29" spans="1:18" ht="15">
      <c r="A29" s="83">
        <v>4</v>
      </c>
      <c r="B29" s="24">
        <v>63652</v>
      </c>
      <c r="C29" s="23" t="s">
        <v>75</v>
      </c>
      <c r="D29" s="79">
        <v>35000</v>
      </c>
      <c r="E29" s="1">
        <v>5080000</v>
      </c>
      <c r="F29" s="1">
        <v>0</v>
      </c>
      <c r="G29" s="1">
        <v>1370000</v>
      </c>
      <c r="H29" s="1">
        <v>6450000</v>
      </c>
      <c r="I29" s="25"/>
      <c r="J29" s="1">
        <v>0</v>
      </c>
      <c r="K29" s="1">
        <v>0</v>
      </c>
      <c r="L29" s="1">
        <v>1000000</v>
      </c>
      <c r="M29" s="1">
        <v>1000000</v>
      </c>
      <c r="N29" s="25"/>
      <c r="O29" s="1">
        <v>5080000</v>
      </c>
      <c r="P29" s="1">
        <v>0</v>
      </c>
      <c r="Q29" s="1">
        <v>2370000</v>
      </c>
      <c r="R29" s="44">
        <v>7450000</v>
      </c>
    </row>
    <row r="30" spans="1:18" ht="15">
      <c r="A30" s="83"/>
      <c r="B30" s="20">
        <v>63950</v>
      </c>
      <c r="C30" s="23" t="s">
        <v>54</v>
      </c>
      <c r="D30" s="79">
        <v>0</v>
      </c>
      <c r="E30" s="1">
        <v>420800</v>
      </c>
      <c r="F30" s="1">
        <v>0</v>
      </c>
      <c r="G30" s="1">
        <v>105200</v>
      </c>
      <c r="H30" s="1">
        <v>526000</v>
      </c>
      <c r="I30" s="25"/>
      <c r="J30" s="1">
        <v>0</v>
      </c>
      <c r="K30" s="1">
        <v>0</v>
      </c>
      <c r="L30" s="1">
        <v>50000</v>
      </c>
      <c r="M30" s="1">
        <v>50000</v>
      </c>
      <c r="N30" s="25"/>
      <c r="O30" s="1">
        <v>420800</v>
      </c>
      <c r="P30" s="1">
        <v>0</v>
      </c>
      <c r="Q30" s="1">
        <v>155200</v>
      </c>
      <c r="R30" s="1">
        <v>576000</v>
      </c>
    </row>
    <row r="31" spans="1:18" ht="15">
      <c r="A31" s="83"/>
      <c r="B31" s="20">
        <v>64283</v>
      </c>
      <c r="C31" s="23" t="s">
        <v>57</v>
      </c>
      <c r="D31" s="79">
        <v>0</v>
      </c>
      <c r="E31" s="1">
        <v>0</v>
      </c>
      <c r="F31" s="1">
        <v>0</v>
      </c>
      <c r="G31" s="1">
        <v>149921</v>
      </c>
      <c r="H31" s="1">
        <v>149921</v>
      </c>
      <c r="I31" s="25"/>
      <c r="J31" s="1">
        <v>2800000</v>
      </c>
      <c r="K31" s="1">
        <v>700000</v>
      </c>
      <c r="L31" s="1">
        <v>0</v>
      </c>
      <c r="M31" s="1">
        <v>3500000</v>
      </c>
      <c r="N31" s="25"/>
      <c r="O31" s="1">
        <v>2800000</v>
      </c>
      <c r="P31" s="1">
        <v>700000</v>
      </c>
      <c r="Q31" s="1">
        <v>149921</v>
      </c>
      <c r="R31" s="1">
        <v>3649921</v>
      </c>
    </row>
    <row r="32" spans="1:18" ht="15">
      <c r="A32" s="83">
        <v>5</v>
      </c>
      <c r="B32" s="20">
        <v>64581</v>
      </c>
      <c r="C32" s="23" t="s">
        <v>55</v>
      </c>
      <c r="D32" s="79" t="s">
        <v>85</v>
      </c>
      <c r="E32" s="1">
        <v>15679012</v>
      </c>
      <c r="F32" s="1">
        <v>0</v>
      </c>
      <c r="G32" s="1">
        <v>898019</v>
      </c>
      <c r="H32" s="1">
        <v>16577031</v>
      </c>
      <c r="I32" s="25"/>
      <c r="J32" s="1">
        <v>0</v>
      </c>
      <c r="K32" s="1">
        <v>0</v>
      </c>
      <c r="L32" s="76">
        <v>1500000</v>
      </c>
      <c r="M32" s="1">
        <v>1500000</v>
      </c>
      <c r="N32" s="25"/>
      <c r="O32" s="1">
        <v>15679012</v>
      </c>
      <c r="P32" s="1">
        <v>0</v>
      </c>
      <c r="Q32" s="1">
        <v>2398019</v>
      </c>
      <c r="R32" s="1">
        <v>18077031</v>
      </c>
    </row>
    <row r="33" spans="2:18" ht="15">
      <c r="B33" s="20">
        <v>65110</v>
      </c>
      <c r="C33" s="23" t="s">
        <v>47</v>
      </c>
      <c r="D33" s="79">
        <v>0</v>
      </c>
      <c r="E33" s="1">
        <v>0</v>
      </c>
      <c r="F33" s="1">
        <v>0</v>
      </c>
      <c r="G33" s="1">
        <v>160000</v>
      </c>
      <c r="H33" s="1">
        <v>160000</v>
      </c>
      <c r="I33" s="25"/>
      <c r="J33" s="1">
        <v>6800000</v>
      </c>
      <c r="K33" s="1">
        <v>0</v>
      </c>
      <c r="L33" s="1">
        <v>1800000</v>
      </c>
      <c r="M33" s="1">
        <v>8600000</v>
      </c>
      <c r="N33" s="25"/>
      <c r="O33" s="1">
        <v>6800000</v>
      </c>
      <c r="P33" s="1">
        <v>0</v>
      </c>
      <c r="Q33" s="1">
        <v>1960000</v>
      </c>
      <c r="R33" s="1">
        <v>8760000</v>
      </c>
    </row>
    <row r="34" spans="2:18" ht="15">
      <c r="B34" s="20">
        <v>65190</v>
      </c>
      <c r="C34" s="23" t="s">
        <v>48</v>
      </c>
      <c r="D34" s="79">
        <v>0</v>
      </c>
      <c r="E34" s="1">
        <v>0</v>
      </c>
      <c r="F34" s="1">
        <v>0</v>
      </c>
      <c r="G34" s="1">
        <v>512900</v>
      </c>
      <c r="H34" s="1">
        <v>512900</v>
      </c>
      <c r="I34" s="25"/>
      <c r="J34" s="1">
        <v>0</v>
      </c>
      <c r="K34" s="1">
        <v>0</v>
      </c>
      <c r="L34" s="1">
        <v>1000000</v>
      </c>
      <c r="M34" s="1">
        <v>1000000</v>
      </c>
      <c r="N34" s="25"/>
      <c r="O34" s="1">
        <v>0</v>
      </c>
      <c r="P34" s="1">
        <v>0</v>
      </c>
      <c r="Q34" s="1">
        <v>1512900</v>
      </c>
      <c r="R34" s="1">
        <v>1512900</v>
      </c>
    </row>
    <row r="35" spans="1:18" ht="18">
      <c r="A35" s="19"/>
      <c r="B35" s="28"/>
      <c r="C35" s="4"/>
      <c r="D35" s="79"/>
      <c r="E35" s="1"/>
      <c r="F35" s="1"/>
      <c r="G35" s="1"/>
      <c r="H35" s="1"/>
      <c r="I35" s="25"/>
      <c r="J35" s="1"/>
      <c r="K35" s="1"/>
      <c r="L35" s="1"/>
      <c r="M35" s="1"/>
      <c r="N35" s="25"/>
      <c r="O35" s="1"/>
      <c r="P35" s="1"/>
      <c r="Q35" s="1"/>
      <c r="R35" s="1"/>
    </row>
    <row r="36" spans="1:18" ht="15.75" thickBot="1">
      <c r="A36" s="29" t="s">
        <v>17</v>
      </c>
      <c r="B36" s="30"/>
      <c r="C36" s="31"/>
      <c r="D36" s="80">
        <f>SUM(D10:D35)</f>
        <v>140000</v>
      </c>
      <c r="E36" s="33">
        <f>SUM(E10:E35)</f>
        <v>21718325</v>
      </c>
      <c r="F36" s="33">
        <f>SUM(F10:F35)</f>
        <v>0</v>
      </c>
      <c r="G36" s="33">
        <f>SUM(G10:G35)</f>
        <v>10958703</v>
      </c>
      <c r="H36" s="33">
        <f>SUM(H10:H35)</f>
        <v>32677028</v>
      </c>
      <c r="I36" s="1"/>
      <c r="J36" s="33">
        <f>SUM(J10:J35)</f>
        <v>35841693</v>
      </c>
      <c r="K36" s="33">
        <f>SUM(K10:K35)</f>
        <v>2000000</v>
      </c>
      <c r="L36" s="33">
        <f>SUM(L10:L35)</f>
        <v>19816406</v>
      </c>
      <c r="M36" s="33">
        <f>SUM(M10:M35)</f>
        <v>57658099</v>
      </c>
      <c r="N36" s="1"/>
      <c r="O36" s="33">
        <f>SUM(O10:O35)</f>
        <v>57560018</v>
      </c>
      <c r="P36" s="33">
        <f>SUM(P10:P35)</f>
        <v>2000000</v>
      </c>
      <c r="Q36" s="33">
        <f>SUM(Q10:Q35)</f>
        <v>30775109</v>
      </c>
      <c r="R36" s="33">
        <f>SUM(R10:R35)</f>
        <v>90335127</v>
      </c>
    </row>
    <row r="37" ht="13.5" thickTop="1"/>
    <row r="38" ht="12.75">
      <c r="A38" t="s">
        <v>88</v>
      </c>
    </row>
    <row r="39" ht="12.75">
      <c r="A39" t="s">
        <v>89</v>
      </c>
    </row>
    <row r="40" ht="12.75">
      <c r="A40" t="s">
        <v>90</v>
      </c>
    </row>
    <row r="41" ht="12.75">
      <c r="A41" t="s">
        <v>93</v>
      </c>
    </row>
    <row r="42" ht="12.75">
      <c r="A42" t="s">
        <v>92</v>
      </c>
    </row>
    <row r="43" ht="12.75">
      <c r="A43" t="s">
        <v>91</v>
      </c>
    </row>
  </sheetData>
  <printOptions/>
  <pageMargins left="0.2" right="0.19" top="1" bottom="1" header="0.5" footer="0.5"/>
  <pageSetup fitToHeight="1" fitToWidth="1" horizontalDpi="600" verticalDpi="600" orientation="landscape" scale="65" r:id="rId1"/>
  <headerFooter alignWithMargins="0">
    <oddFooter>&amp;L2001/capital/amendments/&amp;F&amp;A&amp;R&amp;D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8"/>
  <sheetViews>
    <sheetView tabSelected="1" view="pageBreakPreview" zoomScaleNormal="85" zoomScaleSheetLayoutView="100" workbookViewId="0" topLeftCell="A1">
      <pane xSplit="4" ySplit="8" topLeftCell="U11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X120" sqref="X120"/>
    </sheetView>
  </sheetViews>
  <sheetFormatPr defaultColWidth="9.140625" defaultRowHeight="12.75"/>
  <cols>
    <col min="1" max="1" width="9.28125" style="0" customWidth="1"/>
    <col min="2" max="2" width="6.421875" style="0" customWidth="1"/>
    <col min="3" max="3" width="40.28125" style="0" customWidth="1"/>
    <col min="4" max="4" width="0.9921875" style="0" customWidth="1"/>
    <col min="5" max="5" width="14.00390625" style="0" customWidth="1"/>
    <col min="6" max="6" width="14.140625" style="0" bestFit="1" customWidth="1"/>
    <col min="7" max="7" width="14.421875" style="0" bestFit="1" customWidth="1"/>
    <col min="8" max="8" width="13.7109375" style="0" bestFit="1" customWidth="1"/>
    <col min="9" max="9" width="13.421875" style="0" customWidth="1"/>
    <col min="10" max="10" width="0.9921875" style="0" customWidth="1"/>
    <col min="11" max="11" width="14.00390625" style="0" bestFit="1" customWidth="1"/>
    <col min="12" max="12" width="14.28125" style="0" bestFit="1" customWidth="1"/>
    <col min="13" max="13" width="18.7109375" style="0" bestFit="1" customWidth="1"/>
    <col min="14" max="14" width="17.00390625" style="0" bestFit="1" customWidth="1"/>
    <col min="15" max="15" width="18.28125" style="0" bestFit="1" customWidth="1"/>
    <col min="16" max="16" width="0.9921875" style="0" customWidth="1"/>
    <col min="17" max="18" width="18.00390625" style="0" bestFit="1" customWidth="1"/>
    <col min="19" max="19" width="18.421875" style="0" bestFit="1" customWidth="1"/>
    <col min="20" max="20" width="12.28125" style="0" customWidth="1"/>
    <col min="21" max="21" width="14.140625" style="0" customWidth="1"/>
    <col min="22" max="22" width="0.9921875" style="0" customWidth="1"/>
    <col min="23" max="23" width="13.421875" style="0" customWidth="1"/>
    <col min="24" max="24" width="18.28125" style="0" bestFit="1" customWidth="1"/>
    <col min="25" max="25" width="12.28125" style="0" bestFit="1" customWidth="1"/>
    <col min="26" max="26" width="11.28125" style="0" customWidth="1"/>
    <col min="27" max="27" width="24.28125" style="0" customWidth="1"/>
  </cols>
  <sheetData>
    <row r="1" spans="2:24" ht="23.25">
      <c r="B1" s="151" t="s">
        <v>649</v>
      </c>
      <c r="P1" s="110"/>
      <c r="T1" s="90" t="s">
        <v>1</v>
      </c>
      <c r="W1" s="84"/>
      <c r="X1" s="89"/>
    </row>
    <row r="2" spans="2:24" ht="23.25">
      <c r="B2" s="133" t="s">
        <v>650</v>
      </c>
      <c r="C2" s="87"/>
      <c r="P2" s="110"/>
      <c r="W2" s="92"/>
      <c r="X2" s="89"/>
    </row>
    <row r="3" spans="2:24" ht="23.25">
      <c r="B3" s="133" t="s">
        <v>651</v>
      </c>
      <c r="C3" s="87"/>
      <c r="P3" s="110"/>
      <c r="W3" s="92"/>
      <c r="X3" s="89"/>
    </row>
    <row r="4" spans="1:25" ht="23.25" customHeight="1">
      <c r="A4" s="87"/>
      <c r="B4" s="133" t="s">
        <v>652</v>
      </c>
      <c r="C4" s="93"/>
      <c r="D4" s="87"/>
      <c r="E4" s="87"/>
      <c r="F4" s="87"/>
      <c r="G4" s="87"/>
      <c r="H4" s="87"/>
      <c r="I4" s="87"/>
      <c r="K4" s="87"/>
      <c r="L4" s="87"/>
      <c r="M4" s="87"/>
      <c r="N4" s="87"/>
      <c r="O4" s="87"/>
      <c r="P4" s="110"/>
      <c r="Q4" s="87"/>
      <c r="R4" s="87"/>
      <c r="S4" s="87"/>
      <c r="T4" s="87"/>
      <c r="U4" s="87"/>
      <c r="V4" s="87"/>
      <c r="W4" s="146"/>
      <c r="X4" s="146"/>
      <c r="Y4" s="87"/>
    </row>
    <row r="5" spans="1:25" ht="2.25" customHeight="1">
      <c r="A5" s="87"/>
      <c r="B5" s="87"/>
      <c r="C5" s="87"/>
      <c r="D5" s="87"/>
      <c r="E5" s="87"/>
      <c r="F5" s="87"/>
      <c r="G5" s="87"/>
      <c r="H5" s="87"/>
      <c r="I5" s="87"/>
      <c r="K5" s="87"/>
      <c r="L5" s="87"/>
      <c r="M5" s="87"/>
      <c r="N5" s="87"/>
      <c r="O5" s="87"/>
      <c r="P5" s="110"/>
      <c r="Q5" s="87"/>
      <c r="R5" s="87"/>
      <c r="S5" s="87"/>
      <c r="T5" s="87"/>
      <c r="U5" s="87"/>
      <c r="V5" s="87"/>
      <c r="W5" s="88"/>
      <c r="X5" s="87"/>
      <c r="Y5" s="87"/>
    </row>
    <row r="6" spans="2:24" ht="15.75" customHeight="1">
      <c r="B6" s="87"/>
      <c r="C6" s="87"/>
      <c r="D6" s="85"/>
      <c r="E6" s="541" t="s">
        <v>98</v>
      </c>
      <c r="F6" s="542"/>
      <c r="G6" s="542"/>
      <c r="H6" s="542"/>
      <c r="I6" s="543"/>
      <c r="J6" s="94"/>
      <c r="K6" s="547" t="s">
        <v>104</v>
      </c>
      <c r="L6" s="548"/>
      <c r="M6" s="548"/>
      <c r="N6" s="548"/>
      <c r="O6" s="549"/>
      <c r="P6" s="110"/>
      <c r="Q6" s="541" t="s">
        <v>94</v>
      </c>
      <c r="R6" s="542"/>
      <c r="S6" s="542"/>
      <c r="T6" s="542"/>
      <c r="U6" s="543"/>
      <c r="V6" s="13"/>
      <c r="W6" s="118" t="s">
        <v>107</v>
      </c>
      <c r="X6" s="12" t="s">
        <v>100</v>
      </c>
    </row>
    <row r="7" spans="2:24" ht="4.5" customHeight="1">
      <c r="B7" s="87"/>
      <c r="C7" s="87"/>
      <c r="D7" s="105"/>
      <c r="E7" s="96"/>
      <c r="F7" s="96"/>
      <c r="G7" s="97"/>
      <c r="H7" s="96"/>
      <c r="I7" s="98"/>
      <c r="J7" s="94"/>
      <c r="K7" s="95"/>
      <c r="L7" s="96"/>
      <c r="M7" s="97"/>
      <c r="N7" s="96"/>
      <c r="O7" s="96"/>
      <c r="P7" s="110"/>
      <c r="Q7" s="96"/>
      <c r="R7" s="96"/>
      <c r="S7" s="97"/>
      <c r="T7" s="96"/>
      <c r="U7" s="98"/>
      <c r="V7" s="86"/>
      <c r="W7" s="54"/>
      <c r="X7" s="55"/>
    </row>
    <row r="8" spans="2:24" ht="15.75" customHeight="1">
      <c r="B8" s="90"/>
      <c r="C8" s="90"/>
      <c r="D8" s="15"/>
      <c r="E8" s="99" t="s">
        <v>10</v>
      </c>
      <c r="F8" s="102" t="s">
        <v>28</v>
      </c>
      <c r="G8" s="99" t="s">
        <v>95</v>
      </c>
      <c r="H8" s="99" t="s">
        <v>96</v>
      </c>
      <c r="I8" s="99" t="s">
        <v>11</v>
      </c>
      <c r="J8" s="94"/>
      <c r="K8" s="99" t="s">
        <v>10</v>
      </c>
      <c r="L8" s="99" t="s">
        <v>28</v>
      </c>
      <c r="M8" s="99" t="s">
        <v>95</v>
      </c>
      <c r="N8" s="99" t="s">
        <v>96</v>
      </c>
      <c r="O8" s="99" t="s">
        <v>11</v>
      </c>
      <c r="P8" s="111"/>
      <c r="Q8" s="99" t="s">
        <v>10</v>
      </c>
      <c r="R8" s="99" t="s">
        <v>28</v>
      </c>
      <c r="S8" s="99" t="s">
        <v>95</v>
      </c>
      <c r="T8" s="99" t="s">
        <v>96</v>
      </c>
      <c r="U8" s="99" t="s">
        <v>11</v>
      </c>
      <c r="V8" s="16"/>
      <c r="W8" s="15" t="s">
        <v>99</v>
      </c>
      <c r="X8" s="15" t="s">
        <v>101</v>
      </c>
    </row>
    <row r="9" spans="4:25" ht="4.5" customHeight="1" thickBot="1">
      <c r="D9" s="443"/>
      <c r="E9" s="107"/>
      <c r="F9" s="104"/>
      <c r="G9" s="103"/>
      <c r="H9" s="103"/>
      <c r="I9" s="103"/>
      <c r="J9" s="443"/>
      <c r="K9" s="104"/>
      <c r="L9" s="103"/>
      <c r="M9" s="103"/>
      <c r="N9" s="103"/>
      <c r="O9" s="103"/>
      <c r="P9" s="443"/>
      <c r="Q9" s="103"/>
      <c r="R9" s="103"/>
      <c r="S9" s="103"/>
      <c r="T9" s="106"/>
      <c r="U9" s="107"/>
      <c r="V9" s="18"/>
      <c r="W9" s="17"/>
      <c r="X9" s="17"/>
      <c r="Y9" s="4"/>
    </row>
    <row r="10" spans="2:25" ht="15" customHeight="1" thickBot="1">
      <c r="B10" s="119"/>
      <c r="C10" s="119"/>
      <c r="D10" s="472"/>
      <c r="E10" s="112"/>
      <c r="F10" s="108"/>
      <c r="G10" s="108"/>
      <c r="H10" s="108"/>
      <c r="I10" s="109"/>
      <c r="J10" s="472"/>
      <c r="K10" s="112"/>
      <c r="L10" s="108"/>
      <c r="M10" s="108"/>
      <c r="N10" s="108"/>
      <c r="O10" s="109"/>
      <c r="P10" s="472"/>
      <c r="Q10" s="112"/>
      <c r="R10" s="108"/>
      <c r="S10" s="108"/>
      <c r="T10" s="108"/>
      <c r="U10" s="473" t="s">
        <v>673</v>
      </c>
      <c r="V10" s="18"/>
      <c r="W10" s="149">
        <v>116321422</v>
      </c>
      <c r="X10" s="149">
        <v>1223672135</v>
      </c>
      <c r="Y10" s="114" t="s">
        <v>97</v>
      </c>
    </row>
    <row r="11" spans="2:25" ht="16.5" thickBot="1">
      <c r="B11" s="474"/>
      <c r="C11" s="475" t="s">
        <v>674</v>
      </c>
      <c r="D11" s="476"/>
      <c r="E11" s="121"/>
      <c r="F11" s="100"/>
      <c r="G11" s="100"/>
      <c r="H11" s="100"/>
      <c r="I11" s="104"/>
      <c r="J11" s="476"/>
      <c r="K11" s="106"/>
      <c r="L11" s="100"/>
      <c r="M11" s="100"/>
      <c r="N11" s="100"/>
      <c r="O11" s="104"/>
      <c r="P11" s="476"/>
      <c r="Q11" s="106"/>
      <c r="R11" s="100"/>
      <c r="S11" s="100"/>
      <c r="T11" s="100"/>
      <c r="U11" s="477" t="s">
        <v>102</v>
      </c>
      <c r="V11" s="18"/>
      <c r="W11" s="149">
        <v>238877426</v>
      </c>
      <c r="X11" s="149">
        <v>1490358599</v>
      </c>
      <c r="Y11" s="113" t="s">
        <v>102</v>
      </c>
    </row>
    <row r="12" spans="2:25" ht="15" customHeight="1" thickBot="1">
      <c r="B12" s="546"/>
      <c r="C12" s="546"/>
      <c r="D12" s="476"/>
      <c r="E12" s="122"/>
      <c r="F12" s="100"/>
      <c r="G12" s="100"/>
      <c r="H12" s="100"/>
      <c r="I12" s="104"/>
      <c r="J12" s="476"/>
      <c r="K12" s="106"/>
      <c r="L12" s="100"/>
      <c r="M12" s="100"/>
      <c r="N12" s="100"/>
      <c r="O12" s="104"/>
      <c r="P12" s="476"/>
      <c r="Q12" s="106"/>
      <c r="R12" s="100"/>
      <c r="S12" s="100"/>
      <c r="T12" s="100"/>
      <c r="U12" s="477" t="s">
        <v>103</v>
      </c>
      <c r="V12" s="3"/>
      <c r="W12" s="149">
        <f>W11+W111</f>
        <v>250187426</v>
      </c>
      <c r="X12" s="149">
        <f>X11+X111</f>
        <v>1841752640</v>
      </c>
      <c r="Y12" s="113" t="s">
        <v>103</v>
      </c>
    </row>
    <row r="13" spans="2:24" ht="3.75" customHeight="1">
      <c r="B13" s="101"/>
      <c r="C13" s="5"/>
      <c r="D13" s="478"/>
      <c r="E13" s="115"/>
      <c r="F13" s="116"/>
      <c r="G13" s="116"/>
      <c r="H13" s="116"/>
      <c r="I13" s="120"/>
      <c r="J13" s="479"/>
      <c r="K13" s="115"/>
      <c r="L13" s="116"/>
      <c r="M13" s="116"/>
      <c r="N13" s="116"/>
      <c r="O13" s="117"/>
      <c r="P13" s="479"/>
      <c r="Q13" s="115"/>
      <c r="R13" s="116"/>
      <c r="S13" s="116"/>
      <c r="T13" s="116"/>
      <c r="U13" s="117"/>
      <c r="V13" s="18"/>
      <c r="W13" s="17"/>
      <c r="X13" s="17"/>
    </row>
    <row r="14" spans="1:27" ht="21.75" customHeight="1">
      <c r="A14" s="138" t="s">
        <v>105</v>
      </c>
      <c r="B14" s="134"/>
      <c r="C14" s="446"/>
      <c r="D14" s="480"/>
      <c r="E14" s="135"/>
      <c r="F14" s="135"/>
      <c r="G14" s="135"/>
      <c r="H14" s="448"/>
      <c r="I14" s="448"/>
      <c r="J14" s="480"/>
      <c r="K14" s="135"/>
      <c r="L14" s="135"/>
      <c r="M14" s="135"/>
      <c r="N14" s="135"/>
      <c r="O14" s="135"/>
      <c r="P14" s="480"/>
      <c r="Q14" s="135"/>
      <c r="R14" s="135"/>
      <c r="S14" s="135"/>
      <c r="T14" s="135"/>
      <c r="U14" s="135"/>
      <c r="V14" s="124"/>
      <c r="W14" s="128"/>
      <c r="X14" s="128"/>
      <c r="AA14" s="481" t="s">
        <v>675</v>
      </c>
    </row>
    <row r="15" spans="1:24" ht="3.75" customHeight="1">
      <c r="A15" s="449"/>
      <c r="B15" s="134"/>
      <c r="C15" s="446"/>
      <c r="D15" s="480"/>
      <c r="E15" s="135"/>
      <c r="F15" s="135"/>
      <c r="G15" s="135"/>
      <c r="H15" s="135"/>
      <c r="I15" s="135"/>
      <c r="J15" s="480"/>
      <c r="K15" s="135"/>
      <c r="L15" s="135"/>
      <c r="M15" s="135"/>
      <c r="N15" s="135"/>
      <c r="O15" s="135"/>
      <c r="P15" s="480"/>
      <c r="Q15" s="135"/>
      <c r="R15" s="135"/>
      <c r="S15" s="135"/>
      <c r="T15" s="135"/>
      <c r="U15" s="135"/>
      <c r="V15" s="124"/>
      <c r="W15" s="128"/>
      <c r="X15" s="128"/>
    </row>
    <row r="16" spans="1:25" ht="17.25" customHeight="1">
      <c r="A16" s="450"/>
      <c r="B16" s="482">
        <v>61610</v>
      </c>
      <c r="C16" s="147" t="s">
        <v>676</v>
      </c>
      <c r="D16" s="483"/>
      <c r="E16" s="484">
        <v>4000000</v>
      </c>
      <c r="F16" s="484"/>
      <c r="G16" s="484"/>
      <c r="H16" s="484">
        <v>1000000</v>
      </c>
      <c r="I16" s="150">
        <f>SUM(E16:H16)</f>
        <v>5000000</v>
      </c>
      <c r="J16" s="483"/>
      <c r="K16" s="484">
        <f>N16*4-2</f>
        <v>-1792650</v>
      </c>
      <c r="L16" s="484"/>
      <c r="M16" s="484"/>
      <c r="N16" s="484">
        <f>ROUND(-2240812/5,0)</f>
        <v>-448162</v>
      </c>
      <c r="O16" s="484">
        <f>SUM(K16:N16)</f>
        <v>-2240812</v>
      </c>
      <c r="P16" s="483"/>
      <c r="Q16" s="150">
        <f aca="true" t="shared" si="0" ref="Q16:T19">E16+K16</f>
        <v>2207350</v>
      </c>
      <c r="R16" s="150">
        <f t="shared" si="0"/>
        <v>0</v>
      </c>
      <c r="S16" s="150">
        <f t="shared" si="0"/>
        <v>0</v>
      </c>
      <c r="T16" s="150">
        <f t="shared" si="0"/>
        <v>551838</v>
      </c>
      <c r="U16" s="150">
        <f>SUM(Q16:T16)</f>
        <v>2759188</v>
      </c>
      <c r="V16" s="124"/>
      <c r="W16" s="148">
        <v>0</v>
      </c>
      <c r="X16" s="148">
        <f>O16</f>
        <v>-2240812</v>
      </c>
      <c r="Y16" s="450"/>
    </row>
    <row r="17" spans="1:26" ht="17.25" customHeight="1">
      <c r="A17" s="450"/>
      <c r="B17" s="131">
        <v>61611</v>
      </c>
      <c r="C17" s="147" t="s">
        <v>677</v>
      </c>
      <c r="D17" s="483"/>
      <c r="E17" s="485">
        <f>53321022+6836135</f>
        <v>60157157</v>
      </c>
      <c r="F17" s="484"/>
      <c r="G17" s="484"/>
      <c r="H17" s="484">
        <f>13596430+759570</f>
        <v>14356000</v>
      </c>
      <c r="I17" s="150">
        <f>SUM(E17:H17)</f>
        <v>74513157</v>
      </c>
      <c r="J17" s="483"/>
      <c r="K17" s="484">
        <f>-K16</f>
        <v>1792650</v>
      </c>
      <c r="L17" s="484"/>
      <c r="M17" s="484"/>
      <c r="N17" s="484">
        <f>-N16</f>
        <v>448162</v>
      </c>
      <c r="O17" s="484">
        <f>SUM(K17:N17)</f>
        <v>2240812</v>
      </c>
      <c r="P17" s="483"/>
      <c r="Q17" s="150">
        <f t="shared" si="0"/>
        <v>61949807</v>
      </c>
      <c r="R17" s="150">
        <f t="shared" si="0"/>
        <v>0</v>
      </c>
      <c r="S17" s="150">
        <f t="shared" si="0"/>
        <v>0</v>
      </c>
      <c r="T17" s="150">
        <f t="shared" si="0"/>
        <v>14804162</v>
      </c>
      <c r="U17" s="150">
        <f>SUM(Q17:T17)</f>
        <v>76753969</v>
      </c>
      <c r="V17" s="124"/>
      <c r="W17" s="148">
        <v>0</v>
      </c>
      <c r="X17" s="148">
        <f>O17</f>
        <v>2240812</v>
      </c>
      <c r="Y17" s="486"/>
      <c r="Z17" s="487" t="s">
        <v>678</v>
      </c>
    </row>
    <row r="18" spans="1:25" ht="16.5" customHeight="1" hidden="1">
      <c r="A18" s="450"/>
      <c r="B18" s="131"/>
      <c r="C18" s="147"/>
      <c r="D18" s="483"/>
      <c r="E18" s="485"/>
      <c r="F18" s="484"/>
      <c r="G18" s="484"/>
      <c r="H18" s="484"/>
      <c r="I18" s="150">
        <f>SUM(E18:H18)</f>
        <v>0</v>
      </c>
      <c r="J18" s="483"/>
      <c r="K18" s="484"/>
      <c r="L18" s="484"/>
      <c r="M18" s="484"/>
      <c r="N18" s="484"/>
      <c r="O18" s="484">
        <f>SUM(K18:N18)</f>
        <v>0</v>
      </c>
      <c r="P18" s="483"/>
      <c r="Q18" s="150">
        <f t="shared" si="0"/>
        <v>0</v>
      </c>
      <c r="R18" s="150">
        <f t="shared" si="0"/>
        <v>0</v>
      </c>
      <c r="S18" s="150">
        <f t="shared" si="0"/>
        <v>0</v>
      </c>
      <c r="T18" s="150">
        <f t="shared" si="0"/>
        <v>0</v>
      </c>
      <c r="U18" s="150">
        <f>SUM(Q18:T18)</f>
        <v>0</v>
      </c>
      <c r="V18" s="124"/>
      <c r="W18" s="148">
        <v>0</v>
      </c>
      <c r="X18" s="148">
        <f>O18</f>
        <v>0</v>
      </c>
      <c r="Y18" s="450"/>
    </row>
    <row r="19" spans="1:25" ht="16.5" customHeight="1" hidden="1">
      <c r="A19" s="450"/>
      <c r="B19" s="131"/>
      <c r="C19" s="488"/>
      <c r="D19" s="483"/>
      <c r="E19" s="485"/>
      <c r="F19" s="484"/>
      <c r="G19" s="484"/>
      <c r="H19" s="484"/>
      <c r="I19" s="150">
        <f>SUM(E19:H19)</f>
        <v>0</v>
      </c>
      <c r="J19" s="483"/>
      <c r="K19" s="484"/>
      <c r="L19" s="484"/>
      <c r="M19" s="484"/>
      <c r="N19" s="484"/>
      <c r="O19" s="484">
        <f>SUM(K19:N19)</f>
        <v>0</v>
      </c>
      <c r="P19" s="483"/>
      <c r="Q19" s="150">
        <f t="shared" si="0"/>
        <v>0</v>
      </c>
      <c r="R19" s="150">
        <f t="shared" si="0"/>
        <v>0</v>
      </c>
      <c r="S19" s="150">
        <f t="shared" si="0"/>
        <v>0</v>
      </c>
      <c r="T19" s="150">
        <f t="shared" si="0"/>
        <v>0</v>
      </c>
      <c r="U19" s="150">
        <f>SUM(Q19:T19)</f>
        <v>0</v>
      </c>
      <c r="V19" s="124"/>
      <c r="W19" s="148">
        <f>+O19</f>
        <v>0</v>
      </c>
      <c r="X19" s="148">
        <f>O19</f>
        <v>0</v>
      </c>
      <c r="Y19" s="450"/>
    </row>
    <row r="20" spans="1:25" ht="16.5" customHeight="1" hidden="1">
      <c r="A20" s="450"/>
      <c r="B20" s="132"/>
      <c r="C20" s="456"/>
      <c r="D20" s="483"/>
      <c r="E20" s="142"/>
      <c r="F20" s="142"/>
      <c r="G20" s="142"/>
      <c r="H20" s="142"/>
      <c r="I20" s="123"/>
      <c r="J20" s="483"/>
      <c r="K20" s="142"/>
      <c r="L20" s="142"/>
      <c r="M20" s="142"/>
      <c r="N20" s="142"/>
      <c r="O20" s="142"/>
      <c r="P20" s="483"/>
      <c r="Q20" s="123"/>
      <c r="R20" s="123"/>
      <c r="S20" s="123"/>
      <c r="T20" s="123"/>
      <c r="U20" s="123"/>
      <c r="V20" s="124"/>
      <c r="W20" s="489">
        <v>0</v>
      </c>
      <c r="X20" s="148">
        <f>O20</f>
        <v>0</v>
      </c>
      <c r="Y20" s="450"/>
    </row>
    <row r="21" spans="1:25" ht="16.5" customHeight="1" hidden="1">
      <c r="A21" s="450"/>
      <c r="B21" s="131"/>
      <c r="C21" s="147"/>
      <c r="D21" s="483"/>
      <c r="E21" s="485"/>
      <c r="F21" s="484"/>
      <c r="G21" s="484"/>
      <c r="H21" s="484"/>
      <c r="I21" s="484"/>
      <c r="J21" s="483"/>
      <c r="K21" s="484"/>
      <c r="L21" s="484"/>
      <c r="M21" s="484"/>
      <c r="N21" s="484"/>
      <c r="O21" s="484"/>
      <c r="P21" s="483"/>
      <c r="Q21" s="150"/>
      <c r="R21" s="150"/>
      <c r="S21" s="150"/>
      <c r="T21" s="150"/>
      <c r="U21" s="484"/>
      <c r="V21" s="124"/>
      <c r="W21" s="148"/>
      <c r="X21" s="148"/>
      <c r="Y21" s="450"/>
    </row>
    <row r="22" spans="1:25" ht="4.5" customHeight="1">
      <c r="A22" s="450"/>
      <c r="B22" s="490"/>
      <c r="C22" s="491"/>
      <c r="D22" s="483"/>
      <c r="E22" s="142"/>
      <c r="F22" s="142"/>
      <c r="G22" s="142"/>
      <c r="H22" s="142"/>
      <c r="I22" s="142"/>
      <c r="J22" s="483"/>
      <c r="K22" s="142"/>
      <c r="L22" s="142"/>
      <c r="M22" s="142"/>
      <c r="N22" s="142"/>
      <c r="O22" s="142"/>
      <c r="P22" s="483"/>
      <c r="Q22" s="123"/>
      <c r="R22" s="123"/>
      <c r="S22" s="123"/>
      <c r="T22" s="123"/>
      <c r="U22" s="142"/>
      <c r="V22" s="124"/>
      <c r="W22" s="148"/>
      <c r="X22" s="148"/>
      <c r="Y22" s="450"/>
    </row>
    <row r="23" spans="1:25" ht="19.5" customHeight="1">
      <c r="A23" s="450"/>
      <c r="B23" s="136"/>
      <c r="C23" s="141" t="s">
        <v>106</v>
      </c>
      <c r="D23" s="492"/>
      <c r="E23" s="493">
        <f>SUM(E15:E22)</f>
        <v>64157157</v>
      </c>
      <c r="F23" s="493">
        <f>SUM(F15:F22)</f>
        <v>0</v>
      </c>
      <c r="G23" s="493">
        <f>SUM(G15:G22)</f>
        <v>0</v>
      </c>
      <c r="H23" s="493">
        <f>SUM(H15:H22)</f>
        <v>15356000</v>
      </c>
      <c r="I23" s="493">
        <f>SUM(E23:H23)</f>
        <v>79513157</v>
      </c>
      <c r="J23" s="494"/>
      <c r="K23" s="493">
        <f>SUM(K15:K22)</f>
        <v>0</v>
      </c>
      <c r="L23" s="493">
        <f>SUM(L15:L22)</f>
        <v>0</v>
      </c>
      <c r="M23" s="493">
        <f>SUM(M15:M22)</f>
        <v>0</v>
      </c>
      <c r="N23" s="140">
        <f>SUM(N15:N22)</f>
        <v>0</v>
      </c>
      <c r="O23" s="140">
        <f>SUM(K23:N23)</f>
        <v>0</v>
      </c>
      <c r="P23" s="494"/>
      <c r="Q23" s="493">
        <f>SUM(Q15:Q22)</f>
        <v>64157157</v>
      </c>
      <c r="R23" s="493">
        <f>SUM(R15:R22)</f>
        <v>0</v>
      </c>
      <c r="S23" s="493">
        <f>SUM(S15:S22)</f>
        <v>0</v>
      </c>
      <c r="T23" s="493">
        <f>SUM(T15:T22)</f>
        <v>15356000</v>
      </c>
      <c r="U23" s="493">
        <f>SUM(Q23:T23)</f>
        <v>79513157</v>
      </c>
      <c r="V23" s="124"/>
      <c r="W23" s="128"/>
      <c r="X23" s="128"/>
      <c r="Y23" s="495"/>
    </row>
    <row r="24" spans="1:25" ht="12.75">
      <c r="A24" s="450"/>
      <c r="B24" s="136"/>
      <c r="C24" s="464"/>
      <c r="D24" s="492"/>
      <c r="E24" s="137"/>
      <c r="F24" s="137"/>
      <c r="G24" s="137"/>
      <c r="H24" s="137"/>
      <c r="I24" s="137"/>
      <c r="J24" s="492"/>
      <c r="K24" s="137"/>
      <c r="L24" s="137"/>
      <c r="M24" s="137"/>
      <c r="N24" s="137"/>
      <c r="O24" s="137"/>
      <c r="P24" s="492"/>
      <c r="Q24" s="496"/>
      <c r="R24" s="496"/>
      <c r="S24" s="496"/>
      <c r="T24" s="496"/>
      <c r="U24" s="137"/>
      <c r="V24" s="124"/>
      <c r="W24" s="128"/>
      <c r="X24" s="128"/>
      <c r="Y24" s="450"/>
    </row>
    <row r="25" spans="1:25" ht="12.75">
      <c r="A25" s="449"/>
      <c r="B25" s="136"/>
      <c r="C25" s="464"/>
      <c r="D25" s="492"/>
      <c r="E25" s="137"/>
      <c r="F25" s="137"/>
      <c r="G25" s="137"/>
      <c r="H25" s="137"/>
      <c r="I25" s="137"/>
      <c r="J25" s="492"/>
      <c r="K25" s="137"/>
      <c r="L25" s="137"/>
      <c r="M25" s="137"/>
      <c r="N25" s="137"/>
      <c r="O25" s="137"/>
      <c r="P25" s="497"/>
      <c r="Q25" s="137"/>
      <c r="R25" s="137"/>
      <c r="S25" s="137"/>
      <c r="T25" s="137"/>
      <c r="U25" s="137"/>
      <c r="V25" s="124"/>
      <c r="W25" s="128"/>
      <c r="X25" s="128"/>
      <c r="Y25" s="498"/>
    </row>
    <row r="26" spans="1:25" ht="15.75">
      <c r="A26" s="139" t="s">
        <v>679</v>
      </c>
      <c r="B26" s="136"/>
      <c r="C26" s="464"/>
      <c r="D26" s="497"/>
      <c r="E26" s="137"/>
      <c r="F26" s="137"/>
      <c r="G26" s="137"/>
      <c r="H26" s="137"/>
      <c r="I26" s="137"/>
      <c r="J26" s="497"/>
      <c r="K26" s="137"/>
      <c r="L26" s="137"/>
      <c r="M26" s="137"/>
      <c r="N26" s="137"/>
      <c r="O26" s="137"/>
      <c r="P26" s="497"/>
      <c r="Q26" s="137"/>
      <c r="R26" s="137"/>
      <c r="S26" s="137"/>
      <c r="T26" s="137"/>
      <c r="U26" s="137"/>
      <c r="V26" s="124"/>
      <c r="W26" s="128"/>
      <c r="X26" s="128"/>
      <c r="Y26" s="498"/>
    </row>
    <row r="27" spans="1:25" ht="6" customHeight="1">
      <c r="A27" s="449"/>
      <c r="B27" s="134"/>
      <c r="C27" s="446"/>
      <c r="D27" s="480"/>
      <c r="E27" s="135"/>
      <c r="F27" s="135"/>
      <c r="G27" s="135"/>
      <c r="H27" s="135"/>
      <c r="I27" s="135"/>
      <c r="J27" s="480"/>
      <c r="K27" s="135"/>
      <c r="L27" s="135"/>
      <c r="M27" s="135"/>
      <c r="N27" s="135"/>
      <c r="O27" s="135"/>
      <c r="P27" s="480"/>
      <c r="Q27" s="135"/>
      <c r="R27" s="135"/>
      <c r="S27" s="135"/>
      <c r="T27" s="135"/>
      <c r="U27" s="135"/>
      <c r="V27" s="124"/>
      <c r="W27" s="128"/>
      <c r="X27" s="128"/>
      <c r="Y27" s="450"/>
    </row>
    <row r="28" spans="1:25" ht="18" customHeight="1">
      <c r="A28" s="450"/>
      <c r="B28" s="131">
        <v>65701</v>
      </c>
      <c r="C28" s="147" t="s">
        <v>680</v>
      </c>
      <c r="D28" s="483"/>
      <c r="E28" s="485">
        <v>17875225</v>
      </c>
      <c r="F28" s="484">
        <v>83048000</v>
      </c>
      <c r="G28" s="484">
        <v>24300000</v>
      </c>
      <c r="H28" s="484">
        <v>0</v>
      </c>
      <c r="I28" s="150">
        <f>SUM(E28:H28)</f>
        <v>125223225</v>
      </c>
      <c r="J28" s="483"/>
      <c r="K28" s="484"/>
      <c r="L28" s="484"/>
      <c r="M28" s="484">
        <f>49727371+21297445+267559225</f>
        <v>338584041</v>
      </c>
      <c r="N28" s="484"/>
      <c r="O28" s="484">
        <f>SUM(K28:N28)</f>
        <v>338584041</v>
      </c>
      <c r="P28" s="483"/>
      <c r="Q28" s="150">
        <f>E28+K28</f>
        <v>17875225</v>
      </c>
      <c r="R28" s="150">
        <f>F28+L28</f>
        <v>83048000</v>
      </c>
      <c r="S28" s="150">
        <f>G28+M28</f>
        <v>362884041</v>
      </c>
      <c r="T28" s="150">
        <f>H28+N28</f>
        <v>0</v>
      </c>
      <c r="U28" s="150">
        <f>SUM(Q28:T28)</f>
        <v>463807266</v>
      </c>
      <c r="V28" s="124"/>
      <c r="W28" s="148">
        <v>0</v>
      </c>
      <c r="X28" s="148">
        <f>O28</f>
        <v>338584041</v>
      </c>
      <c r="Y28" s="450"/>
    </row>
    <row r="29" spans="1:25" ht="14.25" customHeight="1">
      <c r="A29" s="499"/>
      <c r="B29" s="132"/>
      <c r="C29" s="456"/>
      <c r="D29" s="483"/>
      <c r="E29" s="142"/>
      <c r="F29" s="142"/>
      <c r="G29" s="142"/>
      <c r="H29" s="142"/>
      <c r="I29" s="123"/>
      <c r="J29" s="483"/>
      <c r="K29" s="142"/>
      <c r="L29" s="142"/>
      <c r="M29" s="142"/>
      <c r="N29" s="142"/>
      <c r="O29" s="142"/>
      <c r="P29" s="483"/>
      <c r="Q29" s="123"/>
      <c r="R29" s="123"/>
      <c r="S29" s="123"/>
      <c r="T29" s="123"/>
      <c r="U29" s="123"/>
      <c r="V29" s="124"/>
      <c r="W29" s="148"/>
      <c r="X29" s="148"/>
      <c r="Y29" s="450"/>
    </row>
    <row r="30" spans="1:25" ht="14.25" customHeight="1">
      <c r="A30" s="450"/>
      <c r="B30" s="131">
        <v>62314</v>
      </c>
      <c r="C30" s="500" t="s">
        <v>681</v>
      </c>
      <c r="D30" s="483"/>
      <c r="E30" s="485">
        <v>3248000</v>
      </c>
      <c r="F30" s="484">
        <v>0</v>
      </c>
      <c r="G30" s="484">
        <v>0</v>
      </c>
      <c r="H30" s="484">
        <v>1157865</v>
      </c>
      <c r="I30" s="150">
        <f>SUM(E30:H30)</f>
        <v>4405865</v>
      </c>
      <c r="J30" s="483"/>
      <c r="K30" s="484"/>
      <c r="L30" s="484"/>
      <c r="M30" s="484"/>
      <c r="N30" s="484">
        <v>2000000</v>
      </c>
      <c r="O30" s="484">
        <f>SUM(K30:N30)</f>
        <v>2000000</v>
      </c>
      <c r="P30" s="483"/>
      <c r="Q30" s="150">
        <f>E30+K30</f>
        <v>3248000</v>
      </c>
      <c r="R30" s="150">
        <f>F30+L30</f>
        <v>0</v>
      </c>
      <c r="S30" s="150">
        <f>G30+M30</f>
        <v>0</v>
      </c>
      <c r="T30" s="150">
        <f>H30+N30</f>
        <v>3157865</v>
      </c>
      <c r="U30" s="150">
        <f>SUM(Q30:T30)</f>
        <v>6405865</v>
      </c>
      <c r="V30" s="124"/>
      <c r="W30" s="148">
        <f>O30</f>
        <v>2000000</v>
      </c>
      <c r="X30" s="148">
        <f>O30</f>
        <v>2000000</v>
      </c>
      <c r="Y30" s="450"/>
    </row>
    <row r="31" spans="1:25" ht="14.25" customHeight="1">
      <c r="A31" s="499"/>
      <c r="B31" s="132"/>
      <c r="C31" s="456"/>
      <c r="D31" s="483"/>
      <c r="E31" s="142"/>
      <c r="F31" s="142"/>
      <c r="G31" s="142"/>
      <c r="H31" s="142"/>
      <c r="I31" s="123"/>
      <c r="J31" s="483"/>
      <c r="K31" s="142"/>
      <c r="L31" s="142"/>
      <c r="M31" s="142"/>
      <c r="N31" s="142"/>
      <c r="O31" s="142"/>
      <c r="P31" s="483"/>
      <c r="Q31" s="123"/>
      <c r="R31" s="123"/>
      <c r="S31" s="123"/>
      <c r="T31" s="123"/>
      <c r="U31" s="123"/>
      <c r="V31" s="124"/>
      <c r="W31" s="148"/>
      <c r="X31" s="148"/>
      <c r="Y31" s="450"/>
    </row>
    <row r="32" spans="1:25" ht="17.25" customHeight="1">
      <c r="A32" s="450"/>
      <c r="B32" s="131">
        <v>63701</v>
      </c>
      <c r="C32" s="488" t="s">
        <v>682</v>
      </c>
      <c r="D32" s="483"/>
      <c r="E32" s="485">
        <v>0</v>
      </c>
      <c r="F32" s="484">
        <v>0</v>
      </c>
      <c r="G32" s="484">
        <v>1250000</v>
      </c>
      <c r="H32" s="484">
        <v>350000</v>
      </c>
      <c r="I32" s="150">
        <f>SUM(E32:H32)</f>
        <v>1600000</v>
      </c>
      <c r="J32" s="483"/>
      <c r="K32" s="484"/>
      <c r="L32" s="484"/>
      <c r="M32" s="484"/>
      <c r="N32" s="484">
        <v>1500000</v>
      </c>
      <c r="O32" s="484">
        <f>SUM(K32:N32)</f>
        <v>1500000</v>
      </c>
      <c r="P32" s="483"/>
      <c r="Q32" s="150">
        <f>E32+K32</f>
        <v>0</v>
      </c>
      <c r="R32" s="150">
        <f>F32+L32</f>
        <v>0</v>
      </c>
      <c r="S32" s="150">
        <f>G32+M32</f>
        <v>1250000</v>
      </c>
      <c r="T32" s="150">
        <f>H32+N32</f>
        <v>1850000</v>
      </c>
      <c r="U32" s="150">
        <f>SUM(Q32:T32)</f>
        <v>3100000</v>
      </c>
      <c r="V32" s="124"/>
      <c r="W32" s="148">
        <f>O32</f>
        <v>1500000</v>
      </c>
      <c r="X32" s="148">
        <f>O32</f>
        <v>1500000</v>
      </c>
      <c r="Y32" s="450"/>
    </row>
    <row r="33" spans="1:25" ht="14.25" customHeight="1">
      <c r="A33" s="499"/>
      <c r="B33" s="132"/>
      <c r="C33" s="456"/>
      <c r="D33" s="483"/>
      <c r="E33" s="142"/>
      <c r="F33" s="142"/>
      <c r="G33" s="142"/>
      <c r="H33" s="142"/>
      <c r="I33" s="123"/>
      <c r="J33" s="483"/>
      <c r="K33" s="142"/>
      <c r="L33" s="142"/>
      <c r="M33" s="142"/>
      <c r="N33" s="142"/>
      <c r="O33" s="142"/>
      <c r="P33" s="483"/>
      <c r="Q33" s="123"/>
      <c r="R33" s="123"/>
      <c r="S33" s="123"/>
      <c r="T33" s="123"/>
      <c r="U33" s="123"/>
      <c r="V33" s="124"/>
      <c r="W33" s="148"/>
      <c r="X33" s="148"/>
      <c r="Y33" s="450"/>
    </row>
    <row r="34" spans="1:25" ht="17.25" customHeight="1">
      <c r="A34" s="450"/>
      <c r="B34" s="131">
        <v>63730</v>
      </c>
      <c r="C34" s="488" t="s">
        <v>683</v>
      </c>
      <c r="D34" s="483"/>
      <c r="E34" s="485">
        <v>5200000</v>
      </c>
      <c r="F34" s="484">
        <v>0</v>
      </c>
      <c r="G34" s="484">
        <v>0</v>
      </c>
      <c r="H34" s="484">
        <v>1300000</v>
      </c>
      <c r="I34" s="150">
        <f>SUM(E34:H34)</f>
        <v>6500000</v>
      </c>
      <c r="J34" s="483"/>
      <c r="K34" s="484"/>
      <c r="L34" s="484"/>
      <c r="M34" s="484"/>
      <c r="N34" s="484">
        <v>5000000</v>
      </c>
      <c r="O34" s="484">
        <f>SUM(K34:N34)</f>
        <v>5000000</v>
      </c>
      <c r="P34" s="483"/>
      <c r="Q34" s="150">
        <f>E34+K34</f>
        <v>5200000</v>
      </c>
      <c r="R34" s="150">
        <f>F34+L34</f>
        <v>0</v>
      </c>
      <c r="S34" s="150">
        <f>G34+M34</f>
        <v>0</v>
      </c>
      <c r="T34" s="150">
        <f>H34+N34</f>
        <v>6300000</v>
      </c>
      <c r="U34" s="150">
        <f>SUM(Q34:T34)</f>
        <v>11500000</v>
      </c>
      <c r="V34" s="124"/>
      <c r="W34" s="148">
        <f>O34</f>
        <v>5000000</v>
      </c>
      <c r="X34" s="148">
        <f>O34</f>
        <v>5000000</v>
      </c>
      <c r="Y34" s="450"/>
    </row>
    <row r="35" spans="1:25" ht="14.25" customHeight="1">
      <c r="A35" s="499"/>
      <c r="B35" s="132"/>
      <c r="C35" s="456"/>
      <c r="D35" s="483"/>
      <c r="E35" s="142"/>
      <c r="F35" s="142"/>
      <c r="G35" s="142"/>
      <c r="H35" s="142"/>
      <c r="I35" s="123"/>
      <c r="J35" s="483"/>
      <c r="K35" s="142"/>
      <c r="L35" s="142"/>
      <c r="M35" s="142"/>
      <c r="N35" s="142"/>
      <c r="O35" s="142"/>
      <c r="P35" s="483"/>
      <c r="Q35" s="123"/>
      <c r="R35" s="123"/>
      <c r="S35" s="123"/>
      <c r="T35" s="123"/>
      <c r="U35" s="123"/>
      <c r="V35" s="124"/>
      <c r="W35" s="148"/>
      <c r="X35" s="148"/>
      <c r="Y35" s="450"/>
    </row>
    <row r="36" spans="1:25" ht="17.25" customHeight="1">
      <c r="A36" s="499"/>
      <c r="B36" s="131">
        <v>62790</v>
      </c>
      <c r="C36" s="488" t="s">
        <v>684</v>
      </c>
      <c r="D36" s="483"/>
      <c r="E36" s="485">
        <v>0</v>
      </c>
      <c r="F36" s="484">
        <v>0</v>
      </c>
      <c r="G36" s="484">
        <v>0</v>
      </c>
      <c r="H36" s="484">
        <v>2629720</v>
      </c>
      <c r="I36" s="150">
        <f>SUM(E36:H36)</f>
        <v>2629720</v>
      </c>
      <c r="J36" s="483"/>
      <c r="K36" s="484"/>
      <c r="L36" s="484"/>
      <c r="M36" s="484"/>
      <c r="N36" s="484">
        <v>700000</v>
      </c>
      <c r="O36" s="484">
        <f>SUM(K36:N36)</f>
        <v>700000</v>
      </c>
      <c r="P36" s="501"/>
      <c r="Q36" s="150">
        <f>E36+K36</f>
        <v>0</v>
      </c>
      <c r="R36" s="150">
        <f>F36+L36</f>
        <v>0</v>
      </c>
      <c r="S36" s="150">
        <f>G36+M36</f>
        <v>0</v>
      </c>
      <c r="T36" s="150">
        <f>H36+N36</f>
        <v>3329720</v>
      </c>
      <c r="U36" s="150">
        <f>SUM(Q36:T36)</f>
        <v>3329720</v>
      </c>
      <c r="V36" s="124"/>
      <c r="W36" s="148">
        <f>O36</f>
        <v>700000</v>
      </c>
      <c r="X36" s="148">
        <f>O36</f>
        <v>700000</v>
      </c>
      <c r="Y36" s="450"/>
    </row>
    <row r="37" spans="1:25" ht="14.25" customHeight="1">
      <c r="A37" s="499"/>
      <c r="B37" s="132"/>
      <c r="C37" s="456"/>
      <c r="D37" s="483"/>
      <c r="E37" s="142"/>
      <c r="F37" s="142"/>
      <c r="G37" s="142"/>
      <c r="H37" s="142"/>
      <c r="I37" s="123"/>
      <c r="J37" s="483"/>
      <c r="K37" s="142"/>
      <c r="L37" s="142"/>
      <c r="M37" s="142"/>
      <c r="N37" s="142"/>
      <c r="O37" s="142"/>
      <c r="P37" s="483"/>
      <c r="Q37" s="123"/>
      <c r="R37" s="123"/>
      <c r="S37" s="123"/>
      <c r="T37" s="123"/>
      <c r="U37" s="123"/>
      <c r="V37" s="124"/>
      <c r="W37" s="148"/>
      <c r="X37" s="148"/>
      <c r="Y37" s="450"/>
    </row>
    <row r="38" spans="1:25" ht="17.25" customHeight="1">
      <c r="A38" s="499"/>
      <c r="B38" s="131">
        <v>63350</v>
      </c>
      <c r="C38" s="488" t="s">
        <v>685</v>
      </c>
      <c r="D38" s="483"/>
      <c r="E38" s="150">
        <v>0</v>
      </c>
      <c r="F38" s="150">
        <v>0</v>
      </c>
      <c r="G38" s="502">
        <v>0</v>
      </c>
      <c r="H38" s="150">
        <v>3681372</v>
      </c>
      <c r="I38" s="150">
        <f>SUM(E38:H38)</f>
        <v>3681372</v>
      </c>
      <c r="J38" s="483"/>
      <c r="K38" s="484"/>
      <c r="L38" s="484"/>
      <c r="M38" s="484"/>
      <c r="N38" s="484">
        <v>200000</v>
      </c>
      <c r="O38" s="484">
        <f>SUM(K38:N38)</f>
        <v>200000</v>
      </c>
      <c r="P38" s="483"/>
      <c r="Q38" s="150">
        <f>E38+K38</f>
        <v>0</v>
      </c>
      <c r="R38" s="150">
        <f>F38+L38</f>
        <v>0</v>
      </c>
      <c r="S38" s="150">
        <f>G38+M38</f>
        <v>0</v>
      </c>
      <c r="T38" s="150">
        <f>H38+N38</f>
        <v>3881372</v>
      </c>
      <c r="U38" s="150">
        <f>SUM(Q38:T38)</f>
        <v>3881372</v>
      </c>
      <c r="V38" s="124"/>
      <c r="W38" s="148">
        <f>O38</f>
        <v>200000</v>
      </c>
      <c r="X38" s="148">
        <f>O38</f>
        <v>200000</v>
      </c>
      <c r="Y38" s="450"/>
    </row>
    <row r="39" spans="1:25" ht="14.25" customHeight="1">
      <c r="A39" s="499"/>
      <c r="B39" s="132"/>
      <c r="C39" s="456"/>
      <c r="D39" s="483"/>
      <c r="E39" s="142"/>
      <c r="F39" s="142"/>
      <c r="G39" s="142"/>
      <c r="H39" s="142"/>
      <c r="I39" s="123"/>
      <c r="J39" s="483"/>
      <c r="K39" s="142"/>
      <c r="L39" s="142"/>
      <c r="M39" s="142"/>
      <c r="N39" s="142"/>
      <c r="O39" s="142"/>
      <c r="P39" s="483"/>
      <c r="Q39" s="123"/>
      <c r="R39" s="123"/>
      <c r="S39" s="123"/>
      <c r="T39" s="123"/>
      <c r="U39" s="123"/>
      <c r="V39" s="124"/>
      <c r="W39" s="148"/>
      <c r="X39" s="148"/>
      <c r="Y39" s="450"/>
    </row>
    <row r="40" spans="1:25" ht="17.25" customHeight="1">
      <c r="A40" s="450"/>
      <c r="B40" s="131">
        <v>65792</v>
      </c>
      <c r="C40" s="488" t="s">
        <v>686</v>
      </c>
      <c r="D40" s="483"/>
      <c r="E40" s="484">
        <v>0</v>
      </c>
      <c r="F40" s="484">
        <v>0</v>
      </c>
      <c r="G40" s="484">
        <v>0</v>
      </c>
      <c r="H40" s="484">
        <v>170000</v>
      </c>
      <c r="I40" s="150">
        <f>SUM(E40:H40)</f>
        <v>170000</v>
      </c>
      <c r="J40" s="483"/>
      <c r="K40" s="484"/>
      <c r="L40" s="484"/>
      <c r="M40" s="484"/>
      <c r="N40" s="484">
        <v>230000</v>
      </c>
      <c r="O40" s="484">
        <f>SUM(K40:N40)</f>
        <v>230000</v>
      </c>
      <c r="P40" s="483"/>
      <c r="Q40" s="150">
        <f>E40+K40</f>
        <v>0</v>
      </c>
      <c r="R40" s="150">
        <f>F40+L40</f>
        <v>0</v>
      </c>
      <c r="S40" s="150">
        <f>G40+M40</f>
        <v>0</v>
      </c>
      <c r="T40" s="150">
        <f>H40+N40</f>
        <v>400000</v>
      </c>
      <c r="U40" s="150">
        <f>SUM(Q40:T40)</f>
        <v>400000</v>
      </c>
      <c r="V40" s="124"/>
      <c r="W40" s="148">
        <f>O40</f>
        <v>230000</v>
      </c>
      <c r="X40" s="148">
        <f>O40</f>
        <v>230000</v>
      </c>
      <c r="Y40" s="450"/>
    </row>
    <row r="41" spans="1:25" ht="13.5" customHeight="1">
      <c r="A41" s="499"/>
      <c r="B41" s="132"/>
      <c r="C41" s="456"/>
      <c r="D41" s="483"/>
      <c r="E41" s="142"/>
      <c r="F41" s="142"/>
      <c r="G41" s="142"/>
      <c r="H41" s="142"/>
      <c r="I41" s="123"/>
      <c r="J41" s="483"/>
      <c r="K41" s="142"/>
      <c r="L41" s="142"/>
      <c r="M41" s="142"/>
      <c r="N41" s="142"/>
      <c r="O41" s="142"/>
      <c r="P41" s="483"/>
      <c r="Q41" s="503"/>
      <c r="R41" s="503"/>
      <c r="S41" s="503"/>
      <c r="T41" s="503"/>
      <c r="U41" s="503"/>
      <c r="V41" s="124"/>
      <c r="W41" s="148"/>
      <c r="X41" s="148"/>
      <c r="Y41" s="450"/>
    </row>
    <row r="42" spans="1:25" ht="21.75" customHeight="1">
      <c r="A42" s="450"/>
      <c r="B42" s="131">
        <v>84560</v>
      </c>
      <c r="C42" s="500" t="s">
        <v>687</v>
      </c>
      <c r="D42" s="483"/>
      <c r="E42" s="485">
        <v>0</v>
      </c>
      <c r="F42" s="484">
        <v>0</v>
      </c>
      <c r="G42" s="484">
        <v>0</v>
      </c>
      <c r="H42" s="484">
        <v>0</v>
      </c>
      <c r="I42" s="150">
        <f>SUM(E42:H42)</f>
        <v>0</v>
      </c>
      <c r="J42" s="483"/>
      <c r="K42" s="484"/>
      <c r="L42" s="484"/>
      <c r="M42" s="484"/>
      <c r="N42" s="484">
        <v>80000</v>
      </c>
      <c r="O42" s="484">
        <f>SUM(K42:N42)</f>
        <v>80000</v>
      </c>
      <c r="P42" s="483"/>
      <c r="Q42" s="150">
        <f>E42+K42</f>
        <v>0</v>
      </c>
      <c r="R42" s="150">
        <f>F42+L42</f>
        <v>0</v>
      </c>
      <c r="S42" s="150">
        <f>G42+M42</f>
        <v>0</v>
      </c>
      <c r="T42" s="150">
        <f>H42+N42</f>
        <v>80000</v>
      </c>
      <c r="U42" s="150">
        <f>SUM(Q42:T42)</f>
        <v>80000</v>
      </c>
      <c r="V42" s="124"/>
      <c r="W42" s="148">
        <f>O42</f>
        <v>80000</v>
      </c>
      <c r="X42" s="148">
        <f>O42</f>
        <v>80000</v>
      </c>
      <c r="Y42" s="450"/>
    </row>
    <row r="43" spans="1:25" ht="12" customHeight="1">
      <c r="A43" s="450"/>
      <c r="B43" s="132"/>
      <c r="C43" s="456"/>
      <c r="D43" s="483"/>
      <c r="E43" s="142"/>
      <c r="F43" s="142"/>
      <c r="G43" s="142"/>
      <c r="H43" s="142"/>
      <c r="I43" s="123"/>
      <c r="J43" s="483"/>
      <c r="K43" s="142"/>
      <c r="L43" s="142"/>
      <c r="M43" s="142"/>
      <c r="N43" s="142"/>
      <c r="O43" s="142"/>
      <c r="P43" s="483"/>
      <c r="Q43" s="503"/>
      <c r="R43" s="503"/>
      <c r="S43" s="503"/>
      <c r="T43" s="503"/>
      <c r="U43" s="503"/>
      <c r="V43" s="124"/>
      <c r="W43" s="148"/>
      <c r="X43" s="148"/>
      <c r="Y43" s="450"/>
    </row>
    <row r="44" spans="1:25" ht="21.75" customHeight="1">
      <c r="A44" s="450"/>
      <c r="B44" s="504">
        <v>62312</v>
      </c>
      <c r="C44" s="505" t="s">
        <v>688</v>
      </c>
      <c r="D44" s="501"/>
      <c r="E44" s="485">
        <v>0</v>
      </c>
      <c r="F44" s="484">
        <v>0</v>
      </c>
      <c r="G44" s="484">
        <v>0</v>
      </c>
      <c r="H44" s="484">
        <v>7665000</v>
      </c>
      <c r="I44" s="150">
        <f>SUM(E44:H44)</f>
        <v>7665000</v>
      </c>
      <c r="J44" s="483"/>
      <c r="K44" s="484"/>
      <c r="L44" s="484"/>
      <c r="M44" s="484"/>
      <c r="N44" s="484">
        <v>1000000</v>
      </c>
      <c r="O44" s="484">
        <f>SUM(K44:N44)</f>
        <v>1000000</v>
      </c>
      <c r="P44" s="483"/>
      <c r="Q44" s="150">
        <f>E44+K44</f>
        <v>0</v>
      </c>
      <c r="R44" s="150">
        <f>F44+L44</f>
        <v>0</v>
      </c>
      <c r="S44" s="150">
        <f>G44+M44</f>
        <v>0</v>
      </c>
      <c r="T44" s="150">
        <f>H44+N44</f>
        <v>8665000</v>
      </c>
      <c r="U44" s="150">
        <f>SUM(Q44:T44)</f>
        <v>8665000</v>
      </c>
      <c r="V44" s="124"/>
      <c r="W44" s="148">
        <f>O44</f>
        <v>1000000</v>
      </c>
      <c r="X44" s="148">
        <f>O44</f>
        <v>1000000</v>
      </c>
      <c r="Y44" s="450"/>
    </row>
    <row r="45" spans="1:25" ht="9.75" customHeight="1">
      <c r="A45" s="450"/>
      <c r="B45" s="132"/>
      <c r="C45" s="456"/>
      <c r="D45" s="483"/>
      <c r="E45" s="142"/>
      <c r="F45" s="142"/>
      <c r="G45" s="142"/>
      <c r="H45" s="142"/>
      <c r="I45" s="123"/>
      <c r="J45" s="483"/>
      <c r="K45" s="142"/>
      <c r="L45" s="142"/>
      <c r="M45" s="142"/>
      <c r="N45" s="142"/>
      <c r="O45" s="142"/>
      <c r="P45" s="483"/>
      <c r="Q45" s="503"/>
      <c r="R45" s="503"/>
      <c r="S45" s="503"/>
      <c r="T45" s="503"/>
      <c r="U45" s="503"/>
      <c r="V45" s="124"/>
      <c r="W45" s="148"/>
      <c r="X45" s="148"/>
      <c r="Y45" s="450"/>
    </row>
    <row r="46" spans="1:25" ht="21.75" customHeight="1">
      <c r="A46" s="450"/>
      <c r="B46" s="504" t="s">
        <v>645</v>
      </c>
      <c r="C46" s="506" t="s">
        <v>689</v>
      </c>
      <c r="D46" s="501"/>
      <c r="E46" s="485"/>
      <c r="F46" s="484"/>
      <c r="G46" s="484"/>
      <c r="H46" s="484"/>
      <c r="I46" s="150">
        <f>SUM(E46:H46)</f>
        <v>0</v>
      </c>
      <c r="J46" s="483"/>
      <c r="K46" s="484"/>
      <c r="L46" s="484"/>
      <c r="M46" s="484"/>
      <c r="N46" s="484">
        <v>2000000</v>
      </c>
      <c r="O46" s="484">
        <f>SUM(K46:N46)</f>
        <v>2000000</v>
      </c>
      <c r="P46" s="483"/>
      <c r="Q46" s="150">
        <f>E46+K46</f>
        <v>0</v>
      </c>
      <c r="R46" s="150">
        <f>F46+L46</f>
        <v>0</v>
      </c>
      <c r="S46" s="150">
        <f>G46+M46</f>
        <v>0</v>
      </c>
      <c r="T46" s="150">
        <f>H46+N46</f>
        <v>2000000</v>
      </c>
      <c r="U46" s="150">
        <f>SUM(Q46:T46)</f>
        <v>2000000</v>
      </c>
      <c r="V46" s="124"/>
      <c r="W46" s="148">
        <v>500000</v>
      </c>
      <c r="X46" s="148">
        <f>O46</f>
        <v>2000000</v>
      </c>
      <c r="Y46" s="450"/>
    </row>
    <row r="47" spans="1:25" ht="9" customHeight="1">
      <c r="A47" s="450"/>
      <c r="B47" s="132"/>
      <c r="C47" s="456"/>
      <c r="D47" s="483"/>
      <c r="E47" s="142"/>
      <c r="F47" s="142"/>
      <c r="G47" s="142"/>
      <c r="H47" s="142"/>
      <c r="I47" s="123"/>
      <c r="J47" s="483"/>
      <c r="K47" s="142"/>
      <c r="L47" s="142"/>
      <c r="M47" s="142"/>
      <c r="N47" s="142"/>
      <c r="O47" s="142"/>
      <c r="P47" s="483"/>
      <c r="Q47" s="503"/>
      <c r="R47" s="503"/>
      <c r="S47" s="503"/>
      <c r="T47" s="503"/>
      <c r="U47" s="503"/>
      <c r="V47" s="124"/>
      <c r="W47" s="148"/>
      <c r="X47" s="148"/>
      <c r="Y47" s="450"/>
    </row>
    <row r="48" spans="1:25" ht="21.75" customHeight="1">
      <c r="A48" s="450"/>
      <c r="B48" s="504">
        <v>84508</v>
      </c>
      <c r="C48" s="506" t="s">
        <v>690</v>
      </c>
      <c r="D48" s="501"/>
      <c r="E48" s="485"/>
      <c r="F48" s="484"/>
      <c r="G48" s="484"/>
      <c r="H48" s="484"/>
      <c r="I48" s="150">
        <f>SUM(E48:H48)</f>
        <v>0</v>
      </c>
      <c r="J48" s="483"/>
      <c r="K48" s="484"/>
      <c r="L48" s="484"/>
      <c r="M48" s="484"/>
      <c r="N48" s="484">
        <v>100000</v>
      </c>
      <c r="O48" s="484">
        <f>SUM(K48:N48)</f>
        <v>100000</v>
      </c>
      <c r="P48" s="483"/>
      <c r="Q48" s="150">
        <f>E48+K48</f>
        <v>0</v>
      </c>
      <c r="R48" s="150">
        <f>F48+L48</f>
        <v>0</v>
      </c>
      <c r="S48" s="150">
        <f>G48+M48</f>
        <v>0</v>
      </c>
      <c r="T48" s="150">
        <f>H48+N48</f>
        <v>100000</v>
      </c>
      <c r="U48" s="150">
        <f>SUM(Q48:T48)</f>
        <v>100000</v>
      </c>
      <c r="V48" s="124"/>
      <c r="W48" s="148">
        <f>O48</f>
        <v>100000</v>
      </c>
      <c r="X48" s="148">
        <f>O48</f>
        <v>100000</v>
      </c>
      <c r="Y48" s="450"/>
    </row>
    <row r="49" spans="1:25" ht="6.75" customHeight="1">
      <c r="A49" s="449"/>
      <c r="B49" s="143"/>
      <c r="C49" s="460"/>
      <c r="D49" s="501"/>
      <c r="E49" s="144"/>
      <c r="F49" s="144"/>
      <c r="G49" s="144"/>
      <c r="H49" s="144"/>
      <c r="I49" s="144"/>
      <c r="J49" s="501"/>
      <c r="K49" s="144"/>
      <c r="L49" s="144"/>
      <c r="M49" s="144"/>
      <c r="N49" s="144"/>
      <c r="O49" s="144"/>
      <c r="P49" s="501"/>
      <c r="Q49" s="144"/>
      <c r="R49" s="144"/>
      <c r="S49" s="144"/>
      <c r="T49" s="144"/>
      <c r="U49" s="144"/>
      <c r="V49" s="124"/>
      <c r="W49" s="128"/>
      <c r="X49" s="128"/>
      <c r="Y49" s="450"/>
    </row>
    <row r="50" spans="1:25" ht="21" customHeight="1">
      <c r="A50" s="449"/>
      <c r="B50" s="136"/>
      <c r="C50" s="141" t="s">
        <v>106</v>
      </c>
      <c r="D50" s="492"/>
      <c r="E50" s="140">
        <f>SUM(E27:E49)</f>
        <v>26323225</v>
      </c>
      <c r="F50" s="140">
        <f>SUM(F27:F49)</f>
        <v>83048000</v>
      </c>
      <c r="G50" s="140">
        <f>SUM(G27:G49)</f>
        <v>25550000</v>
      </c>
      <c r="H50" s="140">
        <f>SUM(H27:H49)</f>
        <v>16953957</v>
      </c>
      <c r="I50" s="140">
        <f>SUM(E50:H50)</f>
        <v>151875182</v>
      </c>
      <c r="J50" s="492"/>
      <c r="K50" s="140">
        <f>SUM(K27:K49)</f>
        <v>0</v>
      </c>
      <c r="L50" s="140">
        <f>SUM(L27:L49)</f>
        <v>0</v>
      </c>
      <c r="M50" s="140">
        <f>SUM(M27:M49)</f>
        <v>338584041</v>
      </c>
      <c r="N50" s="140">
        <f>SUM(N27:N49)</f>
        <v>12810000</v>
      </c>
      <c r="O50" s="140">
        <f>SUM(K50:N50)</f>
        <v>351394041</v>
      </c>
      <c r="P50" s="492"/>
      <c r="Q50" s="140">
        <f>SUM(Q27:Q49)</f>
        <v>26323225</v>
      </c>
      <c r="R50" s="140">
        <f>SUM(R27:R49)</f>
        <v>83048000</v>
      </c>
      <c r="S50" s="140">
        <f>SUM(S27:S49)</f>
        <v>364134041</v>
      </c>
      <c r="T50" s="140">
        <f>SUM(T27:T49)</f>
        <v>29763957</v>
      </c>
      <c r="U50" s="140">
        <f>SUM(Q50:T50)</f>
        <v>503269223</v>
      </c>
      <c r="V50" s="124"/>
      <c r="W50" s="128"/>
      <c r="X50" s="128"/>
      <c r="Y50" s="450"/>
    </row>
    <row r="51" spans="1:25" ht="6" customHeight="1">
      <c r="A51" s="449"/>
      <c r="B51" s="136"/>
      <c r="C51" s="464"/>
      <c r="D51" s="497"/>
      <c r="E51" s="137"/>
      <c r="F51" s="137"/>
      <c r="G51" s="137"/>
      <c r="H51" s="137"/>
      <c r="I51" s="137"/>
      <c r="J51" s="497"/>
      <c r="K51" s="137"/>
      <c r="L51" s="137"/>
      <c r="M51" s="137"/>
      <c r="N51" s="137"/>
      <c r="O51" s="137"/>
      <c r="P51" s="497"/>
      <c r="Q51" s="137"/>
      <c r="R51" s="137"/>
      <c r="S51" s="137"/>
      <c r="T51" s="137"/>
      <c r="U51" s="137"/>
      <c r="V51" s="124"/>
      <c r="W51" s="128"/>
      <c r="X51" s="128"/>
      <c r="Y51" s="450"/>
    </row>
    <row r="52" spans="1:25" ht="12.75" hidden="1">
      <c r="A52" s="449"/>
      <c r="B52" s="136"/>
      <c r="C52" s="464"/>
      <c r="D52" s="497"/>
      <c r="E52" s="137"/>
      <c r="F52" s="137"/>
      <c r="G52" s="137"/>
      <c r="H52" s="137"/>
      <c r="I52" s="137"/>
      <c r="J52" s="497"/>
      <c r="K52" s="137"/>
      <c r="L52" s="137"/>
      <c r="M52" s="137"/>
      <c r="N52" s="137"/>
      <c r="O52" s="137"/>
      <c r="P52" s="497"/>
      <c r="Q52" s="137"/>
      <c r="R52" s="137"/>
      <c r="S52" s="137"/>
      <c r="T52" s="137"/>
      <c r="U52" s="137"/>
      <c r="V52" s="124"/>
      <c r="W52" s="128"/>
      <c r="X52" s="128"/>
      <c r="Y52" s="450"/>
    </row>
    <row r="53" spans="1:25" ht="15.75" hidden="1">
      <c r="A53" s="507" t="s">
        <v>691</v>
      </c>
      <c r="B53" s="136"/>
      <c r="C53" s="464"/>
      <c r="D53" s="497"/>
      <c r="E53" s="137"/>
      <c r="F53" s="137"/>
      <c r="G53" s="137"/>
      <c r="H53" s="137"/>
      <c r="I53" s="137"/>
      <c r="J53" s="497"/>
      <c r="K53" s="137"/>
      <c r="L53" s="137"/>
      <c r="M53" s="137"/>
      <c r="N53" s="137"/>
      <c r="O53" s="137"/>
      <c r="P53" s="497"/>
      <c r="Q53" s="137"/>
      <c r="R53" s="137"/>
      <c r="S53" s="137"/>
      <c r="T53" s="137"/>
      <c r="U53" s="137"/>
      <c r="V53" s="124"/>
      <c r="W53" s="128"/>
      <c r="X53" s="128"/>
      <c r="Y53" s="450"/>
    </row>
    <row r="54" spans="1:25" ht="5.25" customHeight="1" hidden="1">
      <c r="A54" s="449"/>
      <c r="B54" s="136"/>
      <c r="C54" s="464"/>
      <c r="D54" s="497"/>
      <c r="E54" s="137"/>
      <c r="F54" s="137"/>
      <c r="G54" s="137"/>
      <c r="H54" s="137"/>
      <c r="I54" s="137"/>
      <c r="J54" s="497"/>
      <c r="K54" s="137"/>
      <c r="L54" s="137"/>
      <c r="M54" s="137"/>
      <c r="N54" s="137"/>
      <c r="O54" s="137"/>
      <c r="P54" s="497"/>
      <c r="Q54" s="137"/>
      <c r="R54" s="137"/>
      <c r="S54" s="137"/>
      <c r="T54" s="137"/>
      <c r="U54" s="137"/>
      <c r="V54" s="124"/>
      <c r="W54" s="128"/>
      <c r="X54" s="128"/>
      <c r="Y54" s="450"/>
    </row>
    <row r="55" spans="1:25" ht="15" customHeight="1" hidden="1">
      <c r="A55" s="499"/>
      <c r="B55" s="131"/>
      <c r="C55" s="488"/>
      <c r="D55" s="483"/>
      <c r="E55" s="508"/>
      <c r="F55" s="150"/>
      <c r="G55" s="150"/>
      <c r="H55" s="150"/>
      <c r="I55" s="150">
        <f>SUM(E55:H55)</f>
        <v>0</v>
      </c>
      <c r="J55" s="483"/>
      <c r="K55" s="150"/>
      <c r="L55" s="150"/>
      <c r="M55" s="150"/>
      <c r="N55" s="150"/>
      <c r="O55" s="150">
        <f>SUM(K55:N55)</f>
        <v>0</v>
      </c>
      <c r="P55" s="483"/>
      <c r="Q55" s="150">
        <f aca="true" t="shared" si="1" ref="Q55:T56">E55+K55</f>
        <v>0</v>
      </c>
      <c r="R55" s="150">
        <f t="shared" si="1"/>
        <v>0</v>
      </c>
      <c r="S55" s="150">
        <f t="shared" si="1"/>
        <v>0</v>
      </c>
      <c r="T55" s="150">
        <f t="shared" si="1"/>
        <v>0</v>
      </c>
      <c r="U55" s="150">
        <f>SUM(Q55:T55)</f>
        <v>0</v>
      </c>
      <c r="V55" s="124"/>
      <c r="W55" s="128">
        <f>+O55</f>
        <v>0</v>
      </c>
      <c r="X55" s="128">
        <f>O55</f>
        <v>0</v>
      </c>
      <c r="Y55" s="450"/>
    </row>
    <row r="56" spans="1:25" ht="15" customHeight="1" hidden="1">
      <c r="A56" s="499"/>
      <c r="B56" s="482"/>
      <c r="C56" s="488"/>
      <c r="D56" s="483"/>
      <c r="E56" s="508"/>
      <c r="F56" s="484"/>
      <c r="G56" s="484"/>
      <c r="H56" s="484"/>
      <c r="I56" s="150">
        <f>SUM(E56:H56)</f>
        <v>0</v>
      </c>
      <c r="J56" s="483"/>
      <c r="K56" s="484"/>
      <c r="L56" s="484"/>
      <c r="M56" s="484"/>
      <c r="N56" s="484"/>
      <c r="O56" s="150">
        <f>SUM(K56:N56)</f>
        <v>0</v>
      </c>
      <c r="P56" s="483"/>
      <c r="Q56" s="150">
        <f t="shared" si="1"/>
        <v>0</v>
      </c>
      <c r="R56" s="150">
        <f t="shared" si="1"/>
        <v>0</v>
      </c>
      <c r="S56" s="150">
        <f t="shared" si="1"/>
        <v>0</v>
      </c>
      <c r="T56" s="150">
        <f t="shared" si="1"/>
        <v>0</v>
      </c>
      <c r="U56" s="150">
        <f>SUM(Q56:T56)</f>
        <v>0</v>
      </c>
      <c r="V56" s="124"/>
      <c r="W56" s="128">
        <f>O56</f>
        <v>0</v>
      </c>
      <c r="X56" s="128">
        <f>O56</f>
        <v>0</v>
      </c>
      <c r="Y56" s="450"/>
    </row>
    <row r="57" spans="1:25" ht="6" customHeight="1" hidden="1">
      <c r="A57" s="449"/>
      <c r="B57" s="143"/>
      <c r="C57" s="460"/>
      <c r="D57" s="501"/>
      <c r="E57" s="144"/>
      <c r="F57" s="144"/>
      <c r="G57" s="144"/>
      <c r="H57" s="144"/>
      <c r="I57" s="144"/>
      <c r="J57" s="501"/>
      <c r="K57" s="144"/>
      <c r="L57" s="144"/>
      <c r="M57" s="144"/>
      <c r="N57" s="144"/>
      <c r="O57" s="144"/>
      <c r="P57" s="501"/>
      <c r="Q57" s="144"/>
      <c r="R57" s="144"/>
      <c r="S57" s="144"/>
      <c r="T57" s="144"/>
      <c r="U57" s="144"/>
      <c r="V57" s="124"/>
      <c r="W57" s="128"/>
      <c r="X57" s="128"/>
      <c r="Y57" s="450"/>
    </row>
    <row r="58" spans="1:25" ht="19.5" customHeight="1" hidden="1">
      <c r="A58" s="449"/>
      <c r="B58" s="136"/>
      <c r="C58" s="141" t="s">
        <v>106</v>
      </c>
      <c r="D58" s="492"/>
      <c r="E58" s="140">
        <f>SUM(E54:E57)</f>
        <v>0</v>
      </c>
      <c r="F58" s="140">
        <f>SUM(F54:F57)</f>
        <v>0</v>
      </c>
      <c r="G58" s="140">
        <f>SUM(G54:G57)</f>
        <v>0</v>
      </c>
      <c r="H58" s="140">
        <f>SUM(H54:H57)</f>
        <v>0</v>
      </c>
      <c r="I58" s="140">
        <f>SUM(E58:H58)</f>
        <v>0</v>
      </c>
      <c r="J58" s="492"/>
      <c r="K58" s="140">
        <f>SUM(K54:K57)</f>
        <v>0</v>
      </c>
      <c r="L58" s="140">
        <f>SUM(L54:L57)</f>
        <v>0</v>
      </c>
      <c r="M58" s="140">
        <f>SUM(M54:M57)</f>
        <v>0</v>
      </c>
      <c r="N58" s="140">
        <f>SUM(N54:N57)</f>
        <v>0</v>
      </c>
      <c r="O58" s="140">
        <f>SUM(K58:N58)</f>
        <v>0</v>
      </c>
      <c r="P58" s="492"/>
      <c r="Q58" s="140">
        <f>SUM(Q54:Q57)</f>
        <v>0</v>
      </c>
      <c r="R58" s="140">
        <f>SUM(R54:R57)</f>
        <v>0</v>
      </c>
      <c r="S58" s="140">
        <f>SUM(S54:S57)</f>
        <v>0</v>
      </c>
      <c r="T58" s="140">
        <f>SUM(T54:T57)</f>
        <v>0</v>
      </c>
      <c r="U58" s="140">
        <f>SUM(Q58:T58)</f>
        <v>0</v>
      </c>
      <c r="V58" s="124"/>
      <c r="W58" s="128"/>
      <c r="X58" s="128"/>
      <c r="Y58" s="450"/>
    </row>
    <row r="59" spans="1:25" ht="12.75">
      <c r="A59" s="449"/>
      <c r="B59" s="136"/>
      <c r="C59" s="464"/>
      <c r="D59" s="497"/>
      <c r="E59" s="137"/>
      <c r="F59" s="137"/>
      <c r="G59" s="137"/>
      <c r="H59" s="137"/>
      <c r="I59" s="137"/>
      <c r="J59" s="497"/>
      <c r="K59" s="137"/>
      <c r="L59" s="137"/>
      <c r="M59" s="137"/>
      <c r="N59" s="137"/>
      <c r="O59" s="137"/>
      <c r="P59" s="497"/>
      <c r="Q59" s="137"/>
      <c r="R59" s="137"/>
      <c r="S59" s="137"/>
      <c r="T59" s="137"/>
      <c r="U59" s="137"/>
      <c r="V59" s="124"/>
      <c r="W59" s="128"/>
      <c r="X59" s="128"/>
      <c r="Y59" s="450"/>
    </row>
    <row r="60" spans="1:25" ht="12.75" hidden="1">
      <c r="A60" s="449"/>
      <c r="B60" s="136"/>
      <c r="C60" s="464"/>
      <c r="D60" s="497"/>
      <c r="E60" s="137"/>
      <c r="F60" s="137"/>
      <c r="G60" s="137"/>
      <c r="H60" s="137"/>
      <c r="I60" s="137"/>
      <c r="J60" s="497"/>
      <c r="K60" s="137"/>
      <c r="L60" s="137"/>
      <c r="M60" s="137"/>
      <c r="N60" s="137"/>
      <c r="O60" s="137"/>
      <c r="P60" s="497"/>
      <c r="Q60" s="137"/>
      <c r="R60" s="137"/>
      <c r="S60" s="137"/>
      <c r="T60" s="137"/>
      <c r="U60" s="137"/>
      <c r="V60" s="124"/>
      <c r="W60" s="128"/>
      <c r="X60" s="128"/>
      <c r="Y60" s="450"/>
    </row>
    <row r="61" spans="1:25" ht="12.75" hidden="1">
      <c r="A61" s="449"/>
      <c r="B61" s="136"/>
      <c r="C61" s="464"/>
      <c r="D61" s="497"/>
      <c r="E61" s="137"/>
      <c r="F61" s="137"/>
      <c r="G61" s="137"/>
      <c r="H61" s="137"/>
      <c r="I61" s="137"/>
      <c r="J61" s="497"/>
      <c r="K61" s="137"/>
      <c r="L61" s="137"/>
      <c r="M61" s="137"/>
      <c r="N61" s="137"/>
      <c r="O61" s="137"/>
      <c r="P61" s="497"/>
      <c r="Q61" s="137"/>
      <c r="R61" s="137"/>
      <c r="S61" s="137"/>
      <c r="T61" s="137"/>
      <c r="U61" s="137"/>
      <c r="V61" s="124"/>
      <c r="W61" s="128"/>
      <c r="X61" s="128"/>
      <c r="Y61" s="450"/>
    </row>
    <row r="62" spans="1:25" ht="12.75" hidden="1">
      <c r="A62" s="449"/>
      <c r="B62" s="136"/>
      <c r="C62" s="464"/>
      <c r="D62" s="497"/>
      <c r="E62" s="137"/>
      <c r="F62" s="137"/>
      <c r="G62" s="137"/>
      <c r="H62" s="137"/>
      <c r="I62" s="137"/>
      <c r="J62" s="497"/>
      <c r="K62" s="137"/>
      <c r="L62" s="137"/>
      <c r="M62" s="137"/>
      <c r="N62" s="137"/>
      <c r="O62" s="137"/>
      <c r="P62" s="497"/>
      <c r="Q62" s="137"/>
      <c r="R62" s="137"/>
      <c r="S62" s="137"/>
      <c r="T62" s="137"/>
      <c r="U62" s="137"/>
      <c r="V62" s="124"/>
      <c r="W62" s="128"/>
      <c r="X62" s="128"/>
      <c r="Y62" s="450"/>
    </row>
    <row r="63" spans="1:25" ht="15.75" hidden="1">
      <c r="A63" s="139" t="s">
        <v>692</v>
      </c>
      <c r="B63" s="136"/>
      <c r="C63" s="464"/>
      <c r="D63" s="497"/>
      <c r="E63" s="137"/>
      <c r="F63" s="137"/>
      <c r="G63" s="137"/>
      <c r="H63" s="137"/>
      <c r="I63" s="137"/>
      <c r="J63" s="497"/>
      <c r="K63" s="137"/>
      <c r="L63" s="137"/>
      <c r="M63" s="137"/>
      <c r="N63" s="137"/>
      <c r="O63" s="137"/>
      <c r="P63" s="497"/>
      <c r="Q63" s="137"/>
      <c r="R63" s="137"/>
      <c r="S63" s="137"/>
      <c r="T63" s="137"/>
      <c r="U63" s="137"/>
      <c r="V63" s="124"/>
      <c r="W63" s="128"/>
      <c r="X63" s="128"/>
      <c r="Y63" s="450"/>
    </row>
    <row r="64" spans="1:25" ht="12.75" hidden="1">
      <c r="A64" s="449"/>
      <c r="B64" s="134"/>
      <c r="C64" s="446"/>
      <c r="D64" s="480"/>
      <c r="E64" s="135"/>
      <c r="F64" s="135"/>
      <c r="G64" s="135"/>
      <c r="H64" s="135"/>
      <c r="I64" s="135"/>
      <c r="J64" s="480"/>
      <c r="K64" s="135"/>
      <c r="L64" s="135"/>
      <c r="M64" s="135"/>
      <c r="N64" s="135"/>
      <c r="O64" s="135"/>
      <c r="P64" s="480"/>
      <c r="Q64" s="135"/>
      <c r="R64" s="135"/>
      <c r="S64" s="135"/>
      <c r="T64" s="135"/>
      <c r="U64" s="135"/>
      <c r="V64" s="124"/>
      <c r="W64" s="128"/>
      <c r="X64" s="128"/>
      <c r="Y64" s="450"/>
    </row>
    <row r="65" spans="1:25" ht="12.75" hidden="1">
      <c r="A65" s="499"/>
      <c r="B65" s="509"/>
      <c r="C65" s="510"/>
      <c r="D65" s="483"/>
      <c r="E65" s="142"/>
      <c r="F65" s="142"/>
      <c r="G65" s="142"/>
      <c r="H65" s="142"/>
      <c r="I65" s="142">
        <f>SUM(E65:H65)</f>
        <v>0</v>
      </c>
      <c r="J65" s="483"/>
      <c r="K65" s="142"/>
      <c r="L65" s="142"/>
      <c r="M65" s="142"/>
      <c r="N65" s="142"/>
      <c r="O65" s="142">
        <f>SUM(K65:N65)</f>
        <v>0</v>
      </c>
      <c r="P65" s="483"/>
      <c r="Q65" s="123">
        <f aca="true" t="shared" si="2" ref="Q65:T66">E65+K65</f>
        <v>0</v>
      </c>
      <c r="R65" s="123">
        <f t="shared" si="2"/>
        <v>0</v>
      </c>
      <c r="S65" s="123">
        <f t="shared" si="2"/>
        <v>0</v>
      </c>
      <c r="T65" s="123">
        <f t="shared" si="2"/>
        <v>0</v>
      </c>
      <c r="U65" s="142">
        <f>SUM(Q65:T65)</f>
        <v>0</v>
      </c>
      <c r="V65" s="124"/>
      <c r="W65" s="128">
        <f>O65</f>
        <v>0</v>
      </c>
      <c r="X65" s="128">
        <f>O65</f>
        <v>0</v>
      </c>
      <c r="Y65" s="450"/>
    </row>
    <row r="66" spans="1:25" ht="12.75" hidden="1">
      <c r="A66" s="499"/>
      <c r="B66" s="490"/>
      <c r="C66" s="511"/>
      <c r="D66" s="483"/>
      <c r="E66" s="142"/>
      <c r="F66" s="142"/>
      <c r="G66" s="142"/>
      <c r="H66" s="142"/>
      <c r="I66" s="142">
        <f>SUM(E66:H66)</f>
        <v>0</v>
      </c>
      <c r="J66" s="483"/>
      <c r="K66" s="142"/>
      <c r="L66" s="142"/>
      <c r="M66" s="142"/>
      <c r="N66" s="142"/>
      <c r="O66" s="142">
        <f>SUM(K66:N66)</f>
        <v>0</v>
      </c>
      <c r="P66" s="483"/>
      <c r="Q66" s="123">
        <f t="shared" si="2"/>
        <v>0</v>
      </c>
      <c r="R66" s="123">
        <f t="shared" si="2"/>
        <v>0</v>
      </c>
      <c r="S66" s="123">
        <f t="shared" si="2"/>
        <v>0</v>
      </c>
      <c r="T66" s="123">
        <f t="shared" si="2"/>
        <v>0</v>
      </c>
      <c r="U66" s="142">
        <f>SUM(Q66:T66)</f>
        <v>0</v>
      </c>
      <c r="V66" s="124"/>
      <c r="W66" s="128">
        <f>O66</f>
        <v>0</v>
      </c>
      <c r="X66" s="128">
        <f>O66</f>
        <v>0</v>
      </c>
      <c r="Y66" s="498"/>
    </row>
    <row r="67" spans="1:25" ht="12.75" hidden="1">
      <c r="A67" s="499"/>
      <c r="B67" s="143"/>
      <c r="C67" s="460"/>
      <c r="D67" s="501"/>
      <c r="E67" s="144"/>
      <c r="F67" s="144"/>
      <c r="G67" s="144"/>
      <c r="H67" s="144"/>
      <c r="I67" s="144"/>
      <c r="J67" s="501"/>
      <c r="K67" s="144"/>
      <c r="L67" s="144"/>
      <c r="M67" s="144"/>
      <c r="N67" s="144"/>
      <c r="O67" s="144"/>
      <c r="P67" s="501"/>
      <c r="Q67" s="144"/>
      <c r="R67" s="144"/>
      <c r="S67" s="144"/>
      <c r="T67" s="144"/>
      <c r="U67" s="144"/>
      <c r="V67" s="124"/>
      <c r="W67" s="128"/>
      <c r="X67" s="128"/>
      <c r="Y67" s="450"/>
    </row>
    <row r="68" spans="1:25" ht="12.75" hidden="1">
      <c r="A68" s="499"/>
      <c r="B68" s="482"/>
      <c r="C68" s="500"/>
      <c r="D68" s="483"/>
      <c r="E68" s="484"/>
      <c r="F68" s="484"/>
      <c r="G68" s="484"/>
      <c r="H68" s="484"/>
      <c r="I68" s="150">
        <f>SUM(E68:H68)</f>
        <v>0</v>
      </c>
      <c r="J68" s="483"/>
      <c r="K68" s="484"/>
      <c r="L68" s="484"/>
      <c r="M68" s="484"/>
      <c r="N68" s="484"/>
      <c r="O68" s="150">
        <f>SUM(K68:N68)</f>
        <v>0</v>
      </c>
      <c r="P68" s="483"/>
      <c r="Q68" s="150">
        <f aca="true" t="shared" si="3" ref="Q68:T69">E68+K68</f>
        <v>0</v>
      </c>
      <c r="R68" s="150">
        <f t="shared" si="3"/>
        <v>0</v>
      </c>
      <c r="S68" s="150">
        <f t="shared" si="3"/>
        <v>0</v>
      </c>
      <c r="T68" s="150">
        <f t="shared" si="3"/>
        <v>0</v>
      </c>
      <c r="U68" s="150">
        <f>SUM(Q68:T68)</f>
        <v>0</v>
      </c>
      <c r="V68" s="124"/>
      <c r="W68" s="512">
        <v>0</v>
      </c>
      <c r="X68" s="128">
        <f>O68</f>
        <v>0</v>
      </c>
      <c r="Y68" s="513"/>
    </row>
    <row r="69" spans="1:25" ht="12.75" hidden="1">
      <c r="A69" s="499"/>
      <c r="B69" s="482"/>
      <c r="C69" s="471"/>
      <c r="D69" s="483"/>
      <c r="E69" s="484"/>
      <c r="F69" s="484"/>
      <c r="G69" s="484"/>
      <c r="H69" s="484"/>
      <c r="I69" s="150">
        <f>SUM(E69:H69)</f>
        <v>0</v>
      </c>
      <c r="J69" s="483"/>
      <c r="K69" s="484"/>
      <c r="L69" s="484"/>
      <c r="M69" s="484"/>
      <c r="N69" s="484"/>
      <c r="O69" s="150">
        <f>SUM(K69:N69)</f>
        <v>0</v>
      </c>
      <c r="P69" s="483"/>
      <c r="Q69" s="150">
        <f t="shared" si="3"/>
        <v>0</v>
      </c>
      <c r="R69" s="150">
        <f t="shared" si="3"/>
        <v>0</v>
      </c>
      <c r="S69" s="150">
        <f t="shared" si="3"/>
        <v>0</v>
      </c>
      <c r="T69" s="150">
        <f t="shared" si="3"/>
        <v>0</v>
      </c>
      <c r="U69" s="150">
        <f>SUM(Q69:T69)</f>
        <v>0</v>
      </c>
      <c r="V69" s="124"/>
      <c r="W69" s="128">
        <f>O69</f>
        <v>0</v>
      </c>
      <c r="X69" s="128">
        <f>O69</f>
        <v>0</v>
      </c>
      <c r="Y69" s="513"/>
    </row>
    <row r="70" spans="1:25" ht="12.75" hidden="1">
      <c r="A70" s="499"/>
      <c r="B70" s="143"/>
      <c r="C70" s="460"/>
      <c r="D70" s="501"/>
      <c r="E70" s="144"/>
      <c r="F70" s="144"/>
      <c r="G70" s="144"/>
      <c r="H70" s="144"/>
      <c r="I70" s="144"/>
      <c r="J70" s="501"/>
      <c r="K70" s="144"/>
      <c r="L70" s="144"/>
      <c r="M70" s="144"/>
      <c r="N70" s="144"/>
      <c r="O70" s="144"/>
      <c r="P70" s="501"/>
      <c r="Q70" s="144"/>
      <c r="R70" s="144"/>
      <c r="S70" s="144"/>
      <c r="T70" s="144"/>
      <c r="U70" s="144"/>
      <c r="V70" s="124"/>
      <c r="W70" s="128"/>
      <c r="X70" s="128"/>
      <c r="Y70" s="513"/>
    </row>
    <row r="71" spans="1:25" ht="12.75" hidden="1">
      <c r="A71" s="499"/>
      <c r="B71" s="509"/>
      <c r="C71" s="510"/>
      <c r="D71" s="483"/>
      <c r="E71" s="142"/>
      <c r="F71" s="142"/>
      <c r="G71" s="142"/>
      <c r="H71" s="142"/>
      <c r="I71" s="142">
        <f>SUM(E71:H71)</f>
        <v>0</v>
      </c>
      <c r="J71" s="483"/>
      <c r="K71" s="142"/>
      <c r="L71" s="142"/>
      <c r="M71" s="142"/>
      <c r="N71" s="142"/>
      <c r="O71" s="142">
        <f>SUM(K71:N71)</f>
        <v>0</v>
      </c>
      <c r="P71" s="483"/>
      <c r="Q71" s="123">
        <f aca="true" t="shared" si="4" ref="Q71:T77">E71+K71</f>
        <v>0</v>
      </c>
      <c r="R71" s="123">
        <f t="shared" si="4"/>
        <v>0</v>
      </c>
      <c r="S71" s="123">
        <f t="shared" si="4"/>
        <v>0</v>
      </c>
      <c r="T71" s="123">
        <f t="shared" si="4"/>
        <v>0</v>
      </c>
      <c r="U71" s="142">
        <f>SUM(Q71:T71)</f>
        <v>0</v>
      </c>
      <c r="V71" s="124"/>
      <c r="W71" s="128">
        <f>O71</f>
        <v>0</v>
      </c>
      <c r="X71" s="128">
        <f>O71</f>
        <v>0</v>
      </c>
      <c r="Y71" s="450"/>
    </row>
    <row r="72" spans="1:25" ht="12.75" hidden="1">
      <c r="A72" s="499"/>
      <c r="B72" s="509"/>
      <c r="C72" s="491"/>
      <c r="D72" s="501"/>
      <c r="E72" s="142"/>
      <c r="F72" s="514"/>
      <c r="G72" s="142"/>
      <c r="H72" s="142"/>
      <c r="I72" s="142">
        <f>SUM(E72:H72)</f>
        <v>0</v>
      </c>
      <c r="J72" s="501"/>
      <c r="K72" s="142"/>
      <c r="L72" s="142"/>
      <c r="M72" s="142"/>
      <c r="N72" s="142"/>
      <c r="O72" s="142">
        <f>SUM(K72:N72)</f>
        <v>0</v>
      </c>
      <c r="P72" s="501"/>
      <c r="Q72" s="123">
        <f t="shared" si="4"/>
        <v>0</v>
      </c>
      <c r="R72" s="123"/>
      <c r="S72" s="123"/>
      <c r="T72" s="123">
        <f t="shared" si="4"/>
        <v>0</v>
      </c>
      <c r="U72" s="142">
        <f>SUM(Q72:T72)</f>
        <v>0</v>
      </c>
      <c r="V72" s="124"/>
      <c r="W72" s="128">
        <f>O72</f>
        <v>0</v>
      </c>
      <c r="X72" s="128">
        <f>O72</f>
        <v>0</v>
      </c>
      <c r="Y72" s="450"/>
    </row>
    <row r="73" spans="1:25" ht="12.75" hidden="1">
      <c r="A73" s="499"/>
      <c r="B73" s="509"/>
      <c r="C73" s="491"/>
      <c r="D73" s="501"/>
      <c r="E73" s="142"/>
      <c r="F73" s="514"/>
      <c r="G73" s="142"/>
      <c r="H73" s="142"/>
      <c r="I73" s="142">
        <f>SUM(E73:H73)</f>
        <v>0</v>
      </c>
      <c r="J73" s="501"/>
      <c r="K73" s="142"/>
      <c r="L73" s="142"/>
      <c r="M73" s="142"/>
      <c r="N73" s="142"/>
      <c r="O73" s="142">
        <f>SUM(K73:N73)</f>
        <v>0</v>
      </c>
      <c r="P73" s="501"/>
      <c r="Q73" s="123">
        <f t="shared" si="4"/>
        <v>0</v>
      </c>
      <c r="R73" s="123">
        <f t="shared" si="4"/>
        <v>0</v>
      </c>
      <c r="S73" s="123">
        <f t="shared" si="4"/>
        <v>0</v>
      </c>
      <c r="T73" s="123">
        <f t="shared" si="4"/>
        <v>0</v>
      </c>
      <c r="U73" s="142">
        <f>SUM(Q73:T73)</f>
        <v>0</v>
      </c>
      <c r="V73" s="124"/>
      <c r="W73" s="128">
        <f>O73</f>
        <v>0</v>
      </c>
      <c r="X73" s="128">
        <f>O73</f>
        <v>0</v>
      </c>
      <c r="Y73" s="450"/>
    </row>
    <row r="74" spans="1:25" ht="12.75" hidden="1">
      <c r="A74" s="499"/>
      <c r="B74" s="132"/>
      <c r="C74" s="510"/>
      <c r="D74" s="483"/>
      <c r="E74" s="142"/>
      <c r="F74" s="142"/>
      <c r="G74" s="142"/>
      <c r="H74" s="142"/>
      <c r="I74" s="142">
        <f>SUM(E74:H74)</f>
        <v>0</v>
      </c>
      <c r="J74" s="483"/>
      <c r="K74" s="142"/>
      <c r="L74" s="142"/>
      <c r="M74" s="142"/>
      <c r="N74" s="142"/>
      <c r="O74" s="142">
        <f>SUM(K74:N74)</f>
        <v>0</v>
      </c>
      <c r="P74" s="483"/>
      <c r="Q74" s="123">
        <f>E74+K74</f>
        <v>0</v>
      </c>
      <c r="R74" s="123">
        <f>F74+L74</f>
        <v>0</v>
      </c>
      <c r="S74" s="123">
        <f>G74+M74</f>
        <v>0</v>
      </c>
      <c r="T74" s="123">
        <f>H74+N74</f>
        <v>0</v>
      </c>
      <c r="U74" s="142">
        <f>SUM(Q74:T74)</f>
        <v>0</v>
      </c>
      <c r="V74" s="124"/>
      <c r="W74" s="128">
        <f>O74</f>
        <v>0</v>
      </c>
      <c r="X74" s="128">
        <f>O74</f>
        <v>0</v>
      </c>
      <c r="Y74" s="513"/>
    </row>
    <row r="75" spans="1:25" ht="12.75" hidden="1">
      <c r="A75" s="499"/>
      <c r="B75" s="143"/>
      <c r="C75" s="460"/>
      <c r="D75" s="501"/>
      <c r="E75" s="144"/>
      <c r="F75" s="144"/>
      <c r="G75" s="144"/>
      <c r="H75" s="144"/>
      <c r="I75" s="144"/>
      <c r="J75" s="501"/>
      <c r="K75" s="144"/>
      <c r="L75" s="144"/>
      <c r="M75" s="144"/>
      <c r="N75" s="144"/>
      <c r="O75" s="144"/>
      <c r="P75" s="501"/>
      <c r="Q75" s="144"/>
      <c r="R75" s="144"/>
      <c r="S75" s="144"/>
      <c r="T75" s="144"/>
      <c r="U75" s="144"/>
      <c r="V75" s="124"/>
      <c r="W75" s="128"/>
      <c r="X75" s="128"/>
      <c r="Y75" s="450"/>
    </row>
    <row r="76" spans="1:25" ht="12.75" hidden="1">
      <c r="A76" s="499"/>
      <c r="B76" s="482"/>
      <c r="C76" s="500"/>
      <c r="D76" s="483"/>
      <c r="E76" s="484"/>
      <c r="F76" s="484"/>
      <c r="G76" s="484"/>
      <c r="H76" s="484"/>
      <c r="I76" s="150">
        <f>SUM(E76:H76)</f>
        <v>0</v>
      </c>
      <c r="J76" s="483"/>
      <c r="K76" s="484"/>
      <c r="L76" s="484"/>
      <c r="M76" s="484"/>
      <c r="N76" s="484"/>
      <c r="O76" s="515">
        <f>SUM(K76:N76)</f>
        <v>0</v>
      </c>
      <c r="P76" s="483"/>
      <c r="Q76" s="150">
        <f t="shared" si="4"/>
        <v>0</v>
      </c>
      <c r="R76" s="150">
        <f t="shared" si="4"/>
        <v>0</v>
      </c>
      <c r="S76" s="150">
        <f t="shared" si="4"/>
        <v>0</v>
      </c>
      <c r="T76" s="150">
        <f t="shared" si="4"/>
        <v>0</v>
      </c>
      <c r="U76" s="150">
        <f>SUM(Q76:T76)</f>
        <v>0</v>
      </c>
      <c r="V76" s="124"/>
      <c r="W76" s="128">
        <f>O76</f>
        <v>0</v>
      </c>
      <c r="X76" s="128">
        <f>O76</f>
        <v>0</v>
      </c>
      <c r="Y76" s="450"/>
    </row>
    <row r="77" spans="1:25" ht="12.75" hidden="1">
      <c r="A77" s="499"/>
      <c r="B77" s="516"/>
      <c r="C77" s="147"/>
      <c r="D77" s="483"/>
      <c r="E77" s="484"/>
      <c r="F77" s="484"/>
      <c r="G77" s="484"/>
      <c r="H77" s="484"/>
      <c r="I77" s="484"/>
      <c r="J77" s="501"/>
      <c r="K77" s="484"/>
      <c r="L77" s="484"/>
      <c r="M77" s="484"/>
      <c r="N77" s="484"/>
      <c r="O77" s="515">
        <f>SUM(K77:N77)</f>
        <v>0</v>
      </c>
      <c r="P77" s="483"/>
      <c r="Q77" s="150">
        <f t="shared" si="4"/>
        <v>0</v>
      </c>
      <c r="R77" s="150">
        <f t="shared" si="4"/>
        <v>0</v>
      </c>
      <c r="S77" s="150">
        <f t="shared" si="4"/>
        <v>0</v>
      </c>
      <c r="T77" s="150">
        <f t="shared" si="4"/>
        <v>0</v>
      </c>
      <c r="U77" s="150">
        <f>SUM(Q77:T77)</f>
        <v>0</v>
      </c>
      <c r="V77" s="124"/>
      <c r="W77" s="128">
        <f>O77</f>
        <v>0</v>
      </c>
      <c r="X77" s="128">
        <f>O77</f>
        <v>0</v>
      </c>
      <c r="Y77" s="450"/>
    </row>
    <row r="78" spans="1:25" ht="12.75" hidden="1">
      <c r="A78" s="499"/>
      <c r="B78" s="143"/>
      <c r="C78" s="460"/>
      <c r="D78" s="501"/>
      <c r="E78" s="144"/>
      <c r="F78" s="144"/>
      <c r="G78" s="144"/>
      <c r="H78" s="144"/>
      <c r="I78" s="144"/>
      <c r="J78" s="501"/>
      <c r="K78" s="144"/>
      <c r="L78" s="144"/>
      <c r="M78" s="144"/>
      <c r="N78" s="144"/>
      <c r="O78" s="144"/>
      <c r="P78" s="501"/>
      <c r="Q78" s="144"/>
      <c r="R78" s="144"/>
      <c r="S78" s="144"/>
      <c r="T78" s="144"/>
      <c r="U78" s="144"/>
      <c r="V78" s="124"/>
      <c r="W78" s="128"/>
      <c r="X78" s="128"/>
      <c r="Y78" s="450"/>
    </row>
    <row r="79" spans="1:25" ht="12.75" hidden="1">
      <c r="A79" s="499"/>
      <c r="B79" s="509"/>
      <c r="C79" s="510"/>
      <c r="D79" s="483"/>
      <c r="E79" s="142"/>
      <c r="F79" s="142"/>
      <c r="G79" s="142"/>
      <c r="H79" s="142"/>
      <c r="I79" s="142">
        <f>SUM(E79:H79)</f>
        <v>0</v>
      </c>
      <c r="J79" s="483"/>
      <c r="K79" s="142"/>
      <c r="L79" s="142"/>
      <c r="M79" s="142"/>
      <c r="N79" s="142"/>
      <c r="O79" s="517">
        <f>SUM(K79:N79)</f>
        <v>0</v>
      </c>
      <c r="P79" s="483"/>
      <c r="Q79" s="123">
        <f aca="true" t="shared" si="5" ref="Q79:T80">E79+K79</f>
        <v>0</v>
      </c>
      <c r="R79" s="123">
        <f t="shared" si="5"/>
        <v>0</v>
      </c>
      <c r="S79" s="123">
        <f t="shared" si="5"/>
        <v>0</v>
      </c>
      <c r="T79" s="123">
        <f t="shared" si="5"/>
        <v>0</v>
      </c>
      <c r="U79" s="142">
        <f>SUM(Q79:T79)</f>
        <v>0</v>
      </c>
      <c r="V79" s="124"/>
      <c r="W79" s="128">
        <f>O79</f>
        <v>0</v>
      </c>
      <c r="X79" s="128">
        <f>O79</f>
        <v>0</v>
      </c>
      <c r="Y79" s="450"/>
    </row>
    <row r="80" spans="1:25" ht="12.75" hidden="1">
      <c r="A80" s="499"/>
      <c r="B80" s="518"/>
      <c r="C80" s="510"/>
      <c r="D80" s="483"/>
      <c r="E80" s="142"/>
      <c r="F80" s="142"/>
      <c r="G80" s="142"/>
      <c r="H80" s="142"/>
      <c r="I80" s="142">
        <f>SUM(E80:H80)</f>
        <v>0</v>
      </c>
      <c r="J80" s="483"/>
      <c r="K80" s="142"/>
      <c r="L80" s="142"/>
      <c r="M80" s="142"/>
      <c r="N80" s="142"/>
      <c r="O80" s="517">
        <f>SUM(K80:N80)</f>
        <v>0</v>
      </c>
      <c r="P80" s="483"/>
      <c r="Q80" s="123">
        <f t="shared" si="5"/>
        <v>0</v>
      </c>
      <c r="R80" s="123">
        <f t="shared" si="5"/>
        <v>0</v>
      </c>
      <c r="S80" s="123">
        <f t="shared" si="5"/>
        <v>0</v>
      </c>
      <c r="T80" s="123">
        <f t="shared" si="5"/>
        <v>0</v>
      </c>
      <c r="U80" s="142">
        <f>SUM(Q80:T80)</f>
        <v>0</v>
      </c>
      <c r="V80" s="124"/>
      <c r="W80" s="128">
        <f>O80</f>
        <v>0</v>
      </c>
      <c r="X80" s="128">
        <f>O80</f>
        <v>0</v>
      </c>
      <c r="Y80" s="450"/>
    </row>
    <row r="81" spans="1:25" ht="12.75" hidden="1">
      <c r="A81" s="499"/>
      <c r="B81" s="143"/>
      <c r="C81" s="460"/>
      <c r="D81" s="501"/>
      <c r="E81" s="144"/>
      <c r="F81" s="144"/>
      <c r="G81" s="144"/>
      <c r="H81" s="144"/>
      <c r="I81" s="144"/>
      <c r="J81" s="501"/>
      <c r="K81" s="144"/>
      <c r="L81" s="144"/>
      <c r="M81" s="144"/>
      <c r="N81" s="144"/>
      <c r="O81" s="144"/>
      <c r="P81" s="501"/>
      <c r="Q81" s="144"/>
      <c r="R81" s="144"/>
      <c r="S81" s="144"/>
      <c r="T81" s="144"/>
      <c r="U81" s="144"/>
      <c r="V81" s="124"/>
      <c r="W81" s="128"/>
      <c r="X81" s="128"/>
      <c r="Y81" s="450"/>
    </row>
    <row r="82" spans="1:25" ht="12.75" hidden="1">
      <c r="A82" s="499"/>
      <c r="B82" s="482"/>
      <c r="C82" s="147"/>
      <c r="D82" s="483"/>
      <c r="E82" s="484"/>
      <c r="F82" s="484"/>
      <c r="G82" s="484"/>
      <c r="H82" s="484"/>
      <c r="I82" s="150">
        <f>SUM(E82:H82)</f>
        <v>0</v>
      </c>
      <c r="J82" s="483"/>
      <c r="K82" s="484"/>
      <c r="L82" s="484"/>
      <c r="M82" s="484"/>
      <c r="N82" s="484"/>
      <c r="O82" s="515">
        <f>SUM(K82:N82)</f>
        <v>0</v>
      </c>
      <c r="P82" s="483"/>
      <c r="Q82" s="150">
        <f aca="true" t="shared" si="6" ref="Q82:T83">E82+K82</f>
        <v>0</v>
      </c>
      <c r="R82" s="150">
        <f t="shared" si="6"/>
        <v>0</v>
      </c>
      <c r="S82" s="150">
        <f t="shared" si="6"/>
        <v>0</v>
      </c>
      <c r="T82" s="150">
        <f t="shared" si="6"/>
        <v>0</v>
      </c>
      <c r="U82" s="150">
        <f>SUM(Q82:T82)</f>
        <v>0</v>
      </c>
      <c r="V82" s="124"/>
      <c r="W82" s="128">
        <f>O82</f>
        <v>0</v>
      </c>
      <c r="X82" s="128">
        <f>O82</f>
        <v>0</v>
      </c>
      <c r="Y82" s="450"/>
    </row>
    <row r="83" spans="1:25" ht="12.75" hidden="1">
      <c r="A83" s="499"/>
      <c r="B83" s="516"/>
      <c r="C83" s="147"/>
      <c r="D83" s="483"/>
      <c r="E83" s="484"/>
      <c r="F83" s="484"/>
      <c r="G83" s="484"/>
      <c r="H83" s="484"/>
      <c r="I83" s="150">
        <f>SUM(E83:H83)</f>
        <v>0</v>
      </c>
      <c r="J83" s="483"/>
      <c r="K83" s="484"/>
      <c r="L83" s="484"/>
      <c r="M83" s="484"/>
      <c r="N83" s="484"/>
      <c r="O83" s="515">
        <f>SUM(K83:N83)</f>
        <v>0</v>
      </c>
      <c r="P83" s="483"/>
      <c r="Q83" s="150">
        <f t="shared" si="6"/>
        <v>0</v>
      </c>
      <c r="R83" s="150">
        <f t="shared" si="6"/>
        <v>0</v>
      </c>
      <c r="S83" s="150">
        <f t="shared" si="6"/>
        <v>0</v>
      </c>
      <c r="T83" s="150">
        <f t="shared" si="6"/>
        <v>0</v>
      </c>
      <c r="U83" s="150">
        <f>SUM(Q83:T83)</f>
        <v>0</v>
      </c>
      <c r="V83" s="124"/>
      <c r="W83" s="128">
        <f>O83</f>
        <v>0</v>
      </c>
      <c r="X83" s="128">
        <f>O83</f>
        <v>0</v>
      </c>
      <c r="Y83" s="450"/>
    </row>
    <row r="84" spans="1:25" ht="12.75" hidden="1">
      <c r="A84" s="499"/>
      <c r="B84" s="143"/>
      <c r="C84" s="460"/>
      <c r="D84" s="501"/>
      <c r="E84" s="144"/>
      <c r="F84" s="144"/>
      <c r="G84" s="144"/>
      <c r="H84" s="144"/>
      <c r="I84" s="144"/>
      <c r="J84" s="501"/>
      <c r="K84" s="144"/>
      <c r="L84" s="144"/>
      <c r="M84" s="144"/>
      <c r="N84" s="144"/>
      <c r="O84" s="144"/>
      <c r="P84" s="501"/>
      <c r="Q84" s="144"/>
      <c r="R84" s="144"/>
      <c r="S84" s="144"/>
      <c r="T84" s="144"/>
      <c r="U84" s="144"/>
      <c r="V84" s="124"/>
      <c r="W84" s="128"/>
      <c r="X84" s="128"/>
      <c r="Y84" s="450"/>
    </row>
    <row r="85" spans="1:25" ht="12.75" hidden="1">
      <c r="A85" s="499"/>
      <c r="B85" s="509"/>
      <c r="C85" s="519"/>
      <c r="D85" s="483"/>
      <c r="E85" s="142"/>
      <c r="F85" s="142"/>
      <c r="G85" s="142"/>
      <c r="H85" s="142"/>
      <c r="I85" s="142">
        <f>SUM(E85:H85)</f>
        <v>0</v>
      </c>
      <c r="J85" s="483"/>
      <c r="K85" s="142"/>
      <c r="L85" s="142"/>
      <c r="M85" s="142"/>
      <c r="N85" s="142"/>
      <c r="O85" s="517">
        <f>SUM(K85:N85)</f>
        <v>0</v>
      </c>
      <c r="P85" s="483"/>
      <c r="Q85" s="123">
        <f aca="true" t="shared" si="7" ref="Q85:T86">E85+K85</f>
        <v>0</v>
      </c>
      <c r="R85" s="123">
        <f t="shared" si="7"/>
        <v>0</v>
      </c>
      <c r="S85" s="123">
        <f t="shared" si="7"/>
        <v>0</v>
      </c>
      <c r="T85" s="123">
        <f t="shared" si="7"/>
        <v>0</v>
      </c>
      <c r="U85" s="142">
        <f>SUM(Q85:T85)</f>
        <v>0</v>
      </c>
      <c r="V85" s="124"/>
      <c r="W85" s="512">
        <v>0</v>
      </c>
      <c r="X85" s="128">
        <f>O85</f>
        <v>0</v>
      </c>
      <c r="Y85" s="450"/>
    </row>
    <row r="86" spans="1:25" ht="12.75" hidden="1">
      <c r="A86" s="499"/>
      <c r="B86" s="518"/>
      <c r="C86" s="519"/>
      <c r="D86" s="483"/>
      <c r="E86" s="142"/>
      <c r="F86" s="142"/>
      <c r="G86" s="142"/>
      <c r="H86" s="142"/>
      <c r="I86" s="142">
        <f>SUM(E86:H86)</f>
        <v>0</v>
      </c>
      <c r="J86" s="483"/>
      <c r="K86" s="142"/>
      <c r="L86" s="142"/>
      <c r="M86" s="142"/>
      <c r="N86" s="142"/>
      <c r="O86" s="517">
        <f>SUM(K86:N86)</f>
        <v>0</v>
      </c>
      <c r="P86" s="483"/>
      <c r="Q86" s="123">
        <f t="shared" si="7"/>
        <v>0</v>
      </c>
      <c r="R86" s="123">
        <f t="shared" si="7"/>
        <v>0</v>
      </c>
      <c r="S86" s="123">
        <f t="shared" si="7"/>
        <v>0</v>
      </c>
      <c r="T86" s="123">
        <f t="shared" si="7"/>
        <v>0</v>
      </c>
      <c r="U86" s="142">
        <f>SUM(Q86:T86)</f>
        <v>0</v>
      </c>
      <c r="V86" s="124"/>
      <c r="W86" s="128">
        <f>O86</f>
        <v>0</v>
      </c>
      <c r="X86" s="128">
        <f>O86</f>
        <v>0</v>
      </c>
      <c r="Y86" s="450"/>
    </row>
    <row r="87" spans="1:25" ht="12.75" hidden="1">
      <c r="A87" s="499"/>
      <c r="B87" s="143"/>
      <c r="C87" s="460"/>
      <c r="D87" s="501"/>
      <c r="E87" s="144"/>
      <c r="F87" s="144"/>
      <c r="G87" s="144"/>
      <c r="H87" s="144"/>
      <c r="I87" s="144"/>
      <c r="J87" s="501"/>
      <c r="K87" s="144"/>
      <c r="L87" s="144"/>
      <c r="M87" s="144"/>
      <c r="N87" s="144"/>
      <c r="O87" s="144"/>
      <c r="P87" s="501"/>
      <c r="Q87" s="144"/>
      <c r="R87" s="144"/>
      <c r="S87" s="144"/>
      <c r="T87" s="144"/>
      <c r="U87" s="144"/>
      <c r="V87" s="124"/>
      <c r="W87" s="128"/>
      <c r="X87" s="128"/>
      <c r="Y87" s="450"/>
    </row>
    <row r="88" spans="1:25" ht="12.75" hidden="1">
      <c r="A88" s="499"/>
      <c r="B88" s="482"/>
      <c r="C88" s="147"/>
      <c r="D88" s="483"/>
      <c r="E88" s="484"/>
      <c r="F88" s="484"/>
      <c r="G88" s="484"/>
      <c r="H88" s="484"/>
      <c r="I88" s="150">
        <f>SUM(E88:H88)</f>
        <v>0</v>
      </c>
      <c r="J88" s="483"/>
      <c r="K88" s="484"/>
      <c r="L88" s="484"/>
      <c r="M88" s="484"/>
      <c r="N88" s="484"/>
      <c r="O88" s="515">
        <f>SUM(K88:N88)</f>
        <v>0</v>
      </c>
      <c r="P88" s="483"/>
      <c r="Q88" s="150">
        <f aca="true" t="shared" si="8" ref="Q88:T89">E88+K88</f>
        <v>0</v>
      </c>
      <c r="R88" s="150">
        <f t="shared" si="8"/>
        <v>0</v>
      </c>
      <c r="S88" s="150">
        <f t="shared" si="8"/>
        <v>0</v>
      </c>
      <c r="T88" s="150">
        <f t="shared" si="8"/>
        <v>0</v>
      </c>
      <c r="U88" s="150">
        <f>SUM(Q88:T88)</f>
        <v>0</v>
      </c>
      <c r="V88" s="124"/>
      <c r="W88" s="128">
        <f>O88</f>
        <v>0</v>
      </c>
      <c r="X88" s="128">
        <f>O88</f>
        <v>0</v>
      </c>
      <c r="Y88" s="450"/>
    </row>
    <row r="89" spans="1:25" ht="12.75" hidden="1">
      <c r="A89" s="499"/>
      <c r="B89" s="516"/>
      <c r="C89" s="147"/>
      <c r="D89" s="483"/>
      <c r="E89" s="484"/>
      <c r="F89" s="484"/>
      <c r="G89" s="484"/>
      <c r="H89" s="484"/>
      <c r="I89" s="150">
        <f>SUM(E89:H89)</f>
        <v>0</v>
      </c>
      <c r="J89" s="483"/>
      <c r="K89" s="484"/>
      <c r="L89" s="484"/>
      <c r="M89" s="484"/>
      <c r="N89" s="484"/>
      <c r="O89" s="515">
        <f>SUM(K89:N89)</f>
        <v>0</v>
      </c>
      <c r="P89" s="483"/>
      <c r="Q89" s="150">
        <f t="shared" si="8"/>
        <v>0</v>
      </c>
      <c r="R89" s="150">
        <f t="shared" si="8"/>
        <v>0</v>
      </c>
      <c r="S89" s="150">
        <f t="shared" si="8"/>
        <v>0</v>
      </c>
      <c r="T89" s="150">
        <f t="shared" si="8"/>
        <v>0</v>
      </c>
      <c r="U89" s="150">
        <f>SUM(Q89:T89)</f>
        <v>0</v>
      </c>
      <c r="V89" s="124"/>
      <c r="W89" s="128">
        <f>O89</f>
        <v>0</v>
      </c>
      <c r="X89" s="128">
        <f>O89</f>
        <v>0</v>
      </c>
      <c r="Y89" s="450"/>
    </row>
    <row r="90" spans="1:25" ht="12.75" hidden="1">
      <c r="A90" s="499"/>
      <c r="B90" s="143"/>
      <c r="C90" s="460"/>
      <c r="D90" s="501"/>
      <c r="E90" s="144"/>
      <c r="F90" s="144"/>
      <c r="G90" s="144"/>
      <c r="H90" s="144"/>
      <c r="I90" s="144"/>
      <c r="J90" s="501"/>
      <c r="K90" s="144"/>
      <c r="L90" s="144"/>
      <c r="M90" s="144"/>
      <c r="N90" s="144"/>
      <c r="O90" s="144"/>
      <c r="P90" s="501"/>
      <c r="Q90" s="144"/>
      <c r="R90" s="144"/>
      <c r="S90" s="144"/>
      <c r="T90" s="144"/>
      <c r="U90" s="144"/>
      <c r="V90" s="124"/>
      <c r="W90" s="128"/>
      <c r="X90" s="128"/>
      <c r="Y90" s="450"/>
    </row>
    <row r="91" spans="1:25" ht="12.75" hidden="1">
      <c r="A91" s="499"/>
      <c r="B91" s="509"/>
      <c r="C91" s="511"/>
      <c r="D91" s="483"/>
      <c r="E91" s="142"/>
      <c r="F91" s="142"/>
      <c r="G91" s="142"/>
      <c r="H91" s="142"/>
      <c r="I91" s="142">
        <f>SUM(E91:H91)</f>
        <v>0</v>
      </c>
      <c r="J91" s="483"/>
      <c r="K91" s="142"/>
      <c r="L91" s="142"/>
      <c r="M91" s="142"/>
      <c r="N91" s="142"/>
      <c r="O91" s="142">
        <f>SUM(K91:N91)</f>
        <v>0</v>
      </c>
      <c r="P91" s="483"/>
      <c r="Q91" s="123">
        <f aca="true" t="shared" si="9" ref="Q91:T92">E91+K91</f>
        <v>0</v>
      </c>
      <c r="R91" s="123">
        <f t="shared" si="9"/>
        <v>0</v>
      </c>
      <c r="S91" s="123">
        <f t="shared" si="9"/>
        <v>0</v>
      </c>
      <c r="T91" s="123">
        <f t="shared" si="9"/>
        <v>0</v>
      </c>
      <c r="U91" s="142">
        <f>SUM(Q91:T91)</f>
        <v>0</v>
      </c>
      <c r="V91" s="124"/>
      <c r="W91" s="128">
        <f>O91</f>
        <v>0</v>
      </c>
      <c r="X91" s="128">
        <f>O91</f>
        <v>0</v>
      </c>
      <c r="Y91" s="450"/>
    </row>
    <row r="92" spans="1:25" ht="12.75" hidden="1">
      <c r="A92" s="499"/>
      <c r="B92" s="520"/>
      <c r="C92" s="511"/>
      <c r="D92" s="483"/>
      <c r="E92" s="142"/>
      <c r="F92" s="142"/>
      <c r="G92" s="142"/>
      <c r="H92" s="142"/>
      <c r="I92" s="142">
        <f>SUM(E92:H92)</f>
        <v>0</v>
      </c>
      <c r="J92" s="483"/>
      <c r="K92" s="142"/>
      <c r="L92" s="142"/>
      <c r="M92" s="142"/>
      <c r="N92" s="142"/>
      <c r="O92" s="142">
        <f>SUM(K92:N92)</f>
        <v>0</v>
      </c>
      <c r="P92" s="483"/>
      <c r="Q92" s="123">
        <f t="shared" si="9"/>
        <v>0</v>
      </c>
      <c r="R92" s="123">
        <f t="shared" si="9"/>
        <v>0</v>
      </c>
      <c r="S92" s="123">
        <f t="shared" si="9"/>
        <v>0</v>
      </c>
      <c r="T92" s="123">
        <f t="shared" si="9"/>
        <v>0</v>
      </c>
      <c r="U92" s="142">
        <f>SUM(Q92:T92)</f>
        <v>0</v>
      </c>
      <c r="V92" s="124"/>
      <c r="W92" s="128">
        <f>O92</f>
        <v>0</v>
      </c>
      <c r="X92" s="128">
        <f>O92</f>
        <v>0</v>
      </c>
      <c r="Y92" s="450"/>
    </row>
    <row r="93" spans="1:25" ht="12.75" hidden="1">
      <c r="A93" s="499"/>
      <c r="B93" s="143"/>
      <c r="C93" s="460"/>
      <c r="D93" s="501"/>
      <c r="E93" s="144"/>
      <c r="F93" s="144"/>
      <c r="G93" s="144"/>
      <c r="H93" s="144"/>
      <c r="I93" s="144"/>
      <c r="J93" s="501"/>
      <c r="K93" s="144"/>
      <c r="L93" s="144"/>
      <c r="M93" s="144"/>
      <c r="N93" s="144"/>
      <c r="O93" s="144"/>
      <c r="P93" s="501"/>
      <c r="Q93" s="144"/>
      <c r="R93" s="144"/>
      <c r="S93" s="144"/>
      <c r="T93" s="144"/>
      <c r="U93" s="144"/>
      <c r="V93" s="124"/>
      <c r="W93" s="128"/>
      <c r="X93" s="128"/>
      <c r="Y93" s="450"/>
    </row>
    <row r="94" spans="1:25" ht="12.75" hidden="1">
      <c r="A94" s="499"/>
      <c r="B94" s="482"/>
      <c r="C94" s="488"/>
      <c r="D94" s="483"/>
      <c r="E94" s="484"/>
      <c r="F94" s="484"/>
      <c r="G94" s="484"/>
      <c r="H94" s="484"/>
      <c r="I94" s="150">
        <f>SUM(E94:H94)</f>
        <v>0</v>
      </c>
      <c r="J94" s="483"/>
      <c r="K94" s="484"/>
      <c r="L94" s="484"/>
      <c r="M94" s="484"/>
      <c r="N94" s="484"/>
      <c r="O94" s="515">
        <f>SUM(K94:N94)</f>
        <v>0</v>
      </c>
      <c r="P94" s="483"/>
      <c r="Q94" s="150">
        <f aca="true" t="shared" si="10" ref="Q94:T95">E94+K94</f>
        <v>0</v>
      </c>
      <c r="R94" s="150">
        <f t="shared" si="10"/>
        <v>0</v>
      </c>
      <c r="S94" s="150">
        <f t="shared" si="10"/>
        <v>0</v>
      </c>
      <c r="T94" s="150">
        <f t="shared" si="10"/>
        <v>0</v>
      </c>
      <c r="U94" s="150">
        <f>SUM(Q94:T94)</f>
        <v>0</v>
      </c>
      <c r="V94" s="124"/>
      <c r="W94" s="128">
        <f>O94</f>
        <v>0</v>
      </c>
      <c r="X94" s="128">
        <f>O94</f>
        <v>0</v>
      </c>
      <c r="Y94" s="450"/>
    </row>
    <row r="95" spans="1:25" ht="12.75" hidden="1">
      <c r="A95" s="499"/>
      <c r="B95" s="516"/>
      <c r="C95" s="488"/>
      <c r="D95" s="483"/>
      <c r="E95" s="484"/>
      <c r="F95" s="484"/>
      <c r="G95" s="484"/>
      <c r="H95" s="484"/>
      <c r="I95" s="150">
        <f>SUM(E95:H95)</f>
        <v>0</v>
      </c>
      <c r="J95" s="483"/>
      <c r="K95" s="484"/>
      <c r="L95" s="484"/>
      <c r="M95" s="484"/>
      <c r="N95" s="484"/>
      <c r="O95" s="515">
        <f>SUM(K95:N95)</f>
        <v>0</v>
      </c>
      <c r="P95" s="483"/>
      <c r="Q95" s="150">
        <f t="shared" si="10"/>
        <v>0</v>
      </c>
      <c r="R95" s="150">
        <f t="shared" si="10"/>
        <v>0</v>
      </c>
      <c r="S95" s="150">
        <f t="shared" si="10"/>
        <v>0</v>
      </c>
      <c r="T95" s="150">
        <f t="shared" si="10"/>
        <v>0</v>
      </c>
      <c r="U95" s="150">
        <f>SUM(Q95:T95)</f>
        <v>0</v>
      </c>
      <c r="V95" s="124"/>
      <c r="W95" s="128">
        <f>O95</f>
        <v>0</v>
      </c>
      <c r="X95" s="128">
        <f>O95</f>
        <v>0</v>
      </c>
      <c r="Y95" s="450"/>
    </row>
    <row r="96" spans="1:25" ht="12.75" hidden="1">
      <c r="A96" s="499"/>
      <c r="B96" s="143"/>
      <c r="C96" s="460"/>
      <c r="D96" s="501"/>
      <c r="E96" s="144"/>
      <c r="F96" s="144"/>
      <c r="G96" s="144"/>
      <c r="H96" s="144"/>
      <c r="I96" s="144"/>
      <c r="J96" s="501"/>
      <c r="K96" s="144"/>
      <c r="L96" s="144"/>
      <c r="M96" s="144"/>
      <c r="N96" s="144"/>
      <c r="O96" s="144"/>
      <c r="P96" s="501"/>
      <c r="Q96" s="144"/>
      <c r="R96" s="144"/>
      <c r="S96" s="144"/>
      <c r="T96" s="144"/>
      <c r="U96" s="144"/>
      <c r="V96" s="124"/>
      <c r="W96" s="128"/>
      <c r="X96" s="128"/>
      <c r="Y96" s="450"/>
    </row>
    <row r="97" spans="1:25" ht="12.75" hidden="1">
      <c r="A97" s="499"/>
      <c r="B97" s="520"/>
      <c r="C97" s="510"/>
      <c r="D97" s="483"/>
      <c r="E97" s="142"/>
      <c r="F97" s="142"/>
      <c r="G97" s="142"/>
      <c r="H97" s="142"/>
      <c r="I97" s="142">
        <f>SUM(E97:H97)</f>
        <v>0</v>
      </c>
      <c r="J97" s="483"/>
      <c r="K97" s="142"/>
      <c r="L97" s="142"/>
      <c r="M97" s="142"/>
      <c r="N97" s="142"/>
      <c r="O97" s="142">
        <f>SUM(K97:N97)</f>
        <v>0</v>
      </c>
      <c r="P97" s="483"/>
      <c r="Q97" s="123">
        <f aca="true" t="shared" si="11" ref="Q97:T98">E97+K97</f>
        <v>0</v>
      </c>
      <c r="R97" s="123">
        <f t="shared" si="11"/>
        <v>0</v>
      </c>
      <c r="S97" s="123">
        <f t="shared" si="11"/>
        <v>0</v>
      </c>
      <c r="T97" s="123">
        <f t="shared" si="11"/>
        <v>0</v>
      </c>
      <c r="U97" s="142">
        <f>SUM(Q97:T97)</f>
        <v>0</v>
      </c>
      <c r="V97" s="124"/>
      <c r="W97" s="128">
        <f>O97</f>
        <v>0</v>
      </c>
      <c r="X97" s="128">
        <f>O97</f>
        <v>0</v>
      </c>
      <c r="Y97" s="450"/>
    </row>
    <row r="98" spans="1:25" ht="12.75" hidden="1">
      <c r="A98" s="499"/>
      <c r="B98" s="520"/>
      <c r="C98" s="491"/>
      <c r="D98" s="483"/>
      <c r="E98" s="142"/>
      <c r="F98" s="142"/>
      <c r="G98" s="142"/>
      <c r="H98" s="142"/>
      <c r="I98" s="142">
        <f>SUM(E98:H98)</f>
        <v>0</v>
      </c>
      <c r="J98" s="483"/>
      <c r="K98" s="142"/>
      <c r="L98" s="142"/>
      <c r="M98" s="142"/>
      <c r="N98" s="142"/>
      <c r="O98" s="142">
        <f>SUM(K98:N98)</f>
        <v>0</v>
      </c>
      <c r="P98" s="483"/>
      <c r="Q98" s="123">
        <f t="shared" si="11"/>
        <v>0</v>
      </c>
      <c r="R98" s="123">
        <f t="shared" si="11"/>
        <v>0</v>
      </c>
      <c r="S98" s="123">
        <f t="shared" si="11"/>
        <v>0</v>
      </c>
      <c r="T98" s="123">
        <f t="shared" si="11"/>
        <v>0</v>
      </c>
      <c r="U98" s="142">
        <f>SUM(Q98:T98)</f>
        <v>0</v>
      </c>
      <c r="V98" s="124"/>
      <c r="W98" s="128">
        <f>O98</f>
        <v>0</v>
      </c>
      <c r="X98" s="128">
        <f>O98</f>
        <v>0</v>
      </c>
      <c r="Y98" s="450"/>
    </row>
    <row r="99" spans="1:25" ht="12.75" hidden="1">
      <c r="A99" s="499"/>
      <c r="B99" s="143"/>
      <c r="C99" s="460"/>
      <c r="D99" s="501"/>
      <c r="E99" s="144"/>
      <c r="F99" s="144"/>
      <c r="G99" s="144"/>
      <c r="H99" s="144"/>
      <c r="I99" s="144"/>
      <c r="J99" s="501"/>
      <c r="K99" s="144"/>
      <c r="L99" s="144"/>
      <c r="M99" s="144"/>
      <c r="N99" s="144"/>
      <c r="O99" s="144"/>
      <c r="P99" s="501"/>
      <c r="Q99" s="144"/>
      <c r="R99" s="144"/>
      <c r="S99" s="144"/>
      <c r="T99" s="144"/>
      <c r="U99" s="144"/>
      <c r="V99" s="124"/>
      <c r="W99" s="128"/>
      <c r="X99" s="128"/>
      <c r="Y99" s="450"/>
    </row>
    <row r="100" spans="1:25" ht="12.75" hidden="1">
      <c r="A100" s="499"/>
      <c r="B100" s="521"/>
      <c r="C100" s="522"/>
      <c r="D100" s="501"/>
      <c r="E100" s="523"/>
      <c r="F100" s="523"/>
      <c r="G100" s="523"/>
      <c r="H100" s="523"/>
      <c r="I100" s="524"/>
      <c r="J100" s="501"/>
      <c r="K100" s="523"/>
      <c r="L100" s="523"/>
      <c r="M100" s="523"/>
      <c r="N100" s="523"/>
      <c r="O100" s="525"/>
      <c r="P100" s="501"/>
      <c r="Q100" s="524"/>
      <c r="R100" s="524"/>
      <c r="S100" s="524"/>
      <c r="T100" s="524"/>
      <c r="U100" s="524"/>
      <c r="V100" s="124"/>
      <c r="W100" s="128"/>
      <c r="X100" s="128"/>
      <c r="Y100" s="450"/>
    </row>
    <row r="101" spans="1:25" ht="12.75" hidden="1">
      <c r="A101" s="499"/>
      <c r="B101" s="143"/>
      <c r="C101" s="460"/>
      <c r="D101" s="501"/>
      <c r="E101" s="144"/>
      <c r="F101" s="144"/>
      <c r="G101" s="144"/>
      <c r="H101" s="144"/>
      <c r="I101" s="144"/>
      <c r="J101" s="501"/>
      <c r="K101" s="144"/>
      <c r="L101" s="144"/>
      <c r="M101" s="144"/>
      <c r="N101" s="144"/>
      <c r="O101" s="144"/>
      <c r="P101" s="501"/>
      <c r="Q101" s="144"/>
      <c r="R101" s="144"/>
      <c r="S101" s="144"/>
      <c r="T101" s="144"/>
      <c r="U101" s="144"/>
      <c r="V101" s="124"/>
      <c r="W101" s="128"/>
      <c r="X101" s="128"/>
      <c r="Y101" s="450"/>
    </row>
    <row r="102" spans="3:25" ht="12.75" hidden="1">
      <c r="C102" s="141" t="s">
        <v>106</v>
      </c>
      <c r="D102" s="492"/>
      <c r="E102" s="140">
        <f>SUM(E64:E101)</f>
        <v>0</v>
      </c>
      <c r="F102" s="140">
        <f>SUM(F64:F101)</f>
        <v>0</v>
      </c>
      <c r="G102" s="140">
        <f>SUM(G64:G101)</f>
        <v>0</v>
      </c>
      <c r="H102" s="140">
        <f>SUM(H64:H101)</f>
        <v>0</v>
      </c>
      <c r="I102" s="140">
        <f>SUM(E102:H102)</f>
        <v>0</v>
      </c>
      <c r="J102" s="492"/>
      <c r="K102" s="140">
        <f>SUM(K64:K101)</f>
        <v>0</v>
      </c>
      <c r="L102" s="140">
        <f>SUM(L64:L101)</f>
        <v>0</v>
      </c>
      <c r="M102" s="140">
        <f>SUM(M64:M101)</f>
        <v>0</v>
      </c>
      <c r="N102" s="140">
        <f>SUM(N64:N101)</f>
        <v>0</v>
      </c>
      <c r="O102" s="140">
        <f>SUM(K102:N102)</f>
        <v>0</v>
      </c>
      <c r="P102" s="492"/>
      <c r="Q102" s="140">
        <f>SUM(Q64:Q101)</f>
        <v>0</v>
      </c>
      <c r="R102" s="140">
        <f>SUM(R64:R101)</f>
        <v>0</v>
      </c>
      <c r="S102" s="140">
        <f>SUM(S64:S101)</f>
        <v>0</v>
      </c>
      <c r="T102" s="140">
        <f>SUM(T64:T101)</f>
        <v>0</v>
      </c>
      <c r="U102" s="140">
        <f>SUM(Q102:T102)</f>
        <v>0</v>
      </c>
      <c r="Y102" s="450"/>
    </row>
    <row r="103" ht="12.75" hidden="1">
      <c r="Y103" s="450"/>
    </row>
    <row r="104" spans="1:25" ht="15.75" hidden="1">
      <c r="A104" s="138" t="s">
        <v>26</v>
      </c>
      <c r="B104" s="136"/>
      <c r="C104" s="464"/>
      <c r="D104" s="497"/>
      <c r="E104" s="137"/>
      <c r="F104" s="137"/>
      <c r="G104" s="137"/>
      <c r="H104" s="137"/>
      <c r="I104" s="137"/>
      <c r="J104" s="497"/>
      <c r="K104" s="137"/>
      <c r="L104" s="137"/>
      <c r="M104" s="137"/>
      <c r="N104" s="137"/>
      <c r="O104" s="137"/>
      <c r="P104" s="497"/>
      <c r="Q104" s="137"/>
      <c r="R104" s="137"/>
      <c r="S104" s="137"/>
      <c r="T104" s="137"/>
      <c r="U104" s="137"/>
      <c r="V104" s="124"/>
      <c r="W104" s="128"/>
      <c r="X104" s="128"/>
      <c r="Y104" s="450"/>
    </row>
    <row r="105" spans="1:25" ht="12.75" hidden="1">
      <c r="A105" s="449"/>
      <c r="B105" s="134"/>
      <c r="C105" s="446"/>
      <c r="D105" s="480"/>
      <c r="E105" s="135"/>
      <c r="F105" s="135"/>
      <c r="G105" s="135"/>
      <c r="H105" s="135"/>
      <c r="I105" s="135"/>
      <c r="J105" s="480"/>
      <c r="K105" s="135"/>
      <c r="L105" s="135"/>
      <c r="M105" s="135"/>
      <c r="N105" s="135"/>
      <c r="O105" s="135"/>
      <c r="P105" s="480"/>
      <c r="Q105" s="135"/>
      <c r="R105" s="135"/>
      <c r="S105" s="135"/>
      <c r="T105" s="135"/>
      <c r="U105" s="135"/>
      <c r="V105" s="124"/>
      <c r="W105" s="128"/>
      <c r="X105" s="128"/>
      <c r="Y105" s="450"/>
    </row>
    <row r="106" spans="1:25" ht="13.5" hidden="1">
      <c r="A106" s="526"/>
      <c r="B106" s="131"/>
      <c r="C106" s="147"/>
      <c r="D106" s="483"/>
      <c r="E106" s="484"/>
      <c r="F106" s="484"/>
      <c r="G106" s="484"/>
      <c r="H106" s="484"/>
      <c r="I106" s="150">
        <f>SUM(E106:H106)</f>
        <v>0</v>
      </c>
      <c r="J106" s="483"/>
      <c r="K106" s="484"/>
      <c r="L106" s="484"/>
      <c r="M106" s="484"/>
      <c r="N106" s="484"/>
      <c r="O106" s="150">
        <f>SUM(K106:N106)</f>
        <v>0</v>
      </c>
      <c r="P106" s="483"/>
      <c r="Q106" s="150">
        <f>E106+K106</f>
        <v>0</v>
      </c>
      <c r="R106" s="150">
        <f>F106+L106</f>
        <v>0</v>
      </c>
      <c r="S106" s="150">
        <f>G106+M106</f>
        <v>0</v>
      </c>
      <c r="T106" s="150">
        <f>H106+N106</f>
        <v>0</v>
      </c>
      <c r="U106" s="150">
        <f>SUM(Q106:T106)</f>
        <v>0</v>
      </c>
      <c r="V106" s="124"/>
      <c r="W106" s="128">
        <f>O106</f>
        <v>0</v>
      </c>
      <c r="X106" s="128">
        <f>O106</f>
        <v>0</v>
      </c>
      <c r="Y106" s="450"/>
    </row>
    <row r="107" spans="1:25" ht="12.75" hidden="1">
      <c r="A107" s="449"/>
      <c r="B107" s="527"/>
      <c r="C107" s="528"/>
      <c r="D107" s="492"/>
      <c r="E107" s="137"/>
      <c r="F107" s="137"/>
      <c r="G107" s="137"/>
      <c r="H107" s="137"/>
      <c r="I107" s="137"/>
      <c r="J107" s="492"/>
      <c r="K107" s="137"/>
      <c r="L107" s="137"/>
      <c r="M107" s="137"/>
      <c r="N107" s="137"/>
      <c r="O107" s="137"/>
      <c r="P107" s="492"/>
      <c r="Q107" s="496"/>
      <c r="R107" s="496"/>
      <c r="S107" s="496"/>
      <c r="T107" s="496"/>
      <c r="U107" s="137"/>
      <c r="V107" s="124"/>
      <c r="W107" s="128"/>
      <c r="X107" s="128"/>
      <c r="Y107" s="450"/>
    </row>
    <row r="108" spans="1:25" ht="13.5" customHeight="1" hidden="1">
      <c r="A108" s="449"/>
      <c r="B108" s="136"/>
      <c r="C108" s="141" t="s">
        <v>106</v>
      </c>
      <c r="D108" s="492"/>
      <c r="E108" s="140">
        <f>SUM(E105:E107)</f>
        <v>0</v>
      </c>
      <c r="F108" s="140">
        <f>SUM(F105:F107)</f>
        <v>0</v>
      </c>
      <c r="G108" s="140">
        <f>SUM(G105:G107)</f>
        <v>0</v>
      </c>
      <c r="H108" s="140">
        <f>SUM(H105:H107)</f>
        <v>0</v>
      </c>
      <c r="I108" s="140">
        <f>SUM(E108:H108)</f>
        <v>0</v>
      </c>
      <c r="J108" s="492"/>
      <c r="K108" s="140">
        <f>SUM(K105:K107)</f>
        <v>0</v>
      </c>
      <c r="L108" s="140">
        <f>SUM(L105:L107)</f>
        <v>0</v>
      </c>
      <c r="M108" s="140">
        <f>SUM(M105:M107)</f>
        <v>0</v>
      </c>
      <c r="N108" s="140">
        <f>SUM(N105:N107)</f>
        <v>0</v>
      </c>
      <c r="O108" s="140">
        <f>SUM(K108:N108)</f>
        <v>0</v>
      </c>
      <c r="P108" s="492"/>
      <c r="Q108" s="140">
        <f>SUM(Q105:Q107)</f>
        <v>0</v>
      </c>
      <c r="R108" s="140">
        <f>SUM(R105:R107)</f>
        <v>0</v>
      </c>
      <c r="S108" s="140">
        <f>SUM(S105:S107)</f>
        <v>0</v>
      </c>
      <c r="T108" s="140">
        <f>SUM(T105:T107)</f>
        <v>0</v>
      </c>
      <c r="U108" s="140">
        <f>SUM(Q108:T108)</f>
        <v>0</v>
      </c>
      <c r="V108" s="124"/>
      <c r="W108" s="128"/>
      <c r="X108" s="128"/>
      <c r="Y108" s="450"/>
    </row>
    <row r="109" ht="12.75" hidden="1">
      <c r="Y109" s="450"/>
    </row>
    <row r="110" spans="1:25" ht="6.75" customHeight="1">
      <c r="A110" s="449"/>
      <c r="B110" s="134"/>
      <c r="C110" s="446"/>
      <c r="D110" s="480"/>
      <c r="E110" s="135"/>
      <c r="F110" s="135"/>
      <c r="G110" s="135"/>
      <c r="H110" s="135"/>
      <c r="I110" s="135"/>
      <c r="J110" s="480"/>
      <c r="K110" s="135"/>
      <c r="L110" s="135"/>
      <c r="M110" s="135"/>
      <c r="N110" s="135"/>
      <c r="O110" s="135"/>
      <c r="P110" s="480"/>
      <c r="Q110" s="135"/>
      <c r="R110" s="135"/>
      <c r="S110" s="135"/>
      <c r="T110" s="135"/>
      <c r="U110" s="135"/>
      <c r="V110" s="124"/>
      <c r="W110" s="128"/>
      <c r="X110" s="128"/>
      <c r="Y110" s="450"/>
    </row>
    <row r="111" spans="1:25" ht="27.75" customHeight="1" thickBot="1">
      <c r="A111" s="84"/>
      <c r="B111" s="130" t="s">
        <v>693</v>
      </c>
      <c r="C111" s="125"/>
      <c r="D111" s="494"/>
      <c r="E111" s="126">
        <f>SUM(E15:E110)/2</f>
        <v>90480382</v>
      </c>
      <c r="F111" s="126">
        <f>SUM(F15:F110)/2</f>
        <v>83048000</v>
      </c>
      <c r="G111" s="126">
        <f>SUM(G15:G110)/2</f>
        <v>25550000</v>
      </c>
      <c r="H111" s="126">
        <f>SUM(H15:H110)/2</f>
        <v>32309957</v>
      </c>
      <c r="I111" s="126">
        <f>SUM(I15:I110)/2</f>
        <v>231388339</v>
      </c>
      <c r="J111" s="529"/>
      <c r="K111" s="126">
        <f>SUM(K15:K110)/2</f>
        <v>0</v>
      </c>
      <c r="L111" s="126">
        <f>SUM(L15:L110)/2</f>
        <v>0</v>
      </c>
      <c r="M111" s="126">
        <f>SUM(M15:M110)/2</f>
        <v>338584041</v>
      </c>
      <c r="N111" s="126">
        <f>SUM(N15:N110)/2</f>
        <v>12810000</v>
      </c>
      <c r="O111" s="126">
        <f>SUM(O15:O110)/2</f>
        <v>351394041</v>
      </c>
      <c r="P111" s="529"/>
      <c r="Q111" s="126">
        <f>SUM(Q15:Q110)/2</f>
        <v>90480382</v>
      </c>
      <c r="R111" s="126">
        <f>SUM(R15:R110)/2</f>
        <v>83048000</v>
      </c>
      <c r="S111" s="126">
        <f>SUM(S15:S110)/2</f>
        <v>364134041</v>
      </c>
      <c r="T111" s="126">
        <f>SUM(T15:T110)/2</f>
        <v>45119957</v>
      </c>
      <c r="U111" s="126">
        <f>SUM(U15:U110)/2</f>
        <v>582782380</v>
      </c>
      <c r="V111" s="127"/>
      <c r="W111" s="91">
        <f>SUM(W15:W110)</f>
        <v>11310000</v>
      </c>
      <c r="X111" s="91">
        <f>SUM(X15:X110)</f>
        <v>351394041</v>
      </c>
      <c r="Y111" s="530"/>
    </row>
    <row r="112" spans="2:25" s="84" customFormat="1" ht="14.25" thickBot="1" thickTop="1">
      <c r="B112" s="531"/>
      <c r="C112" s="532"/>
      <c r="D112" s="532"/>
      <c r="E112" s="533"/>
      <c r="F112" s="534"/>
      <c r="G112" s="534"/>
      <c r="H112" s="534"/>
      <c r="I112" s="535"/>
      <c r="J112" s="532"/>
      <c r="K112" s="533"/>
      <c r="L112" s="534"/>
      <c r="M112" s="534"/>
      <c r="N112" s="534"/>
      <c r="O112" s="535"/>
      <c r="P112" s="532"/>
      <c r="Q112" s="533"/>
      <c r="R112" s="534"/>
      <c r="S112" s="534"/>
      <c r="T112" s="534"/>
      <c r="U112" s="535"/>
      <c r="V112" s="536"/>
      <c r="W112" s="468"/>
      <c r="X112" s="468"/>
      <c r="Y112" s="530"/>
    </row>
    <row r="113" spans="1:25" s="84" customFormat="1" ht="16.5" customHeight="1" thickBot="1">
      <c r="A113"/>
      <c r="B113" s="119"/>
      <c r="C113" s="119"/>
      <c r="D113" s="442"/>
      <c r="E113" s="112"/>
      <c r="F113" s="108"/>
      <c r="G113" s="108"/>
      <c r="H113" s="108"/>
      <c r="I113" s="109"/>
      <c r="J113" s="442"/>
      <c r="K113" s="112"/>
      <c r="L113" s="108"/>
      <c r="M113" s="108"/>
      <c r="N113" s="108"/>
      <c r="O113" s="109"/>
      <c r="P113" s="442"/>
      <c r="Q113" s="112"/>
      <c r="R113" s="108"/>
      <c r="S113" s="108"/>
      <c r="T113" s="108"/>
      <c r="U113" s="109"/>
      <c r="V113" s="18"/>
      <c r="W113" s="149">
        <v>25307102</v>
      </c>
      <c r="X113" s="149">
        <v>73014622</v>
      </c>
      <c r="Y113" s="114" t="s">
        <v>97</v>
      </c>
    </row>
    <row r="114" spans="2:25" ht="16.5" thickBot="1">
      <c r="B114" s="544" t="s">
        <v>644</v>
      </c>
      <c r="C114" s="545"/>
      <c r="D114" s="443"/>
      <c r="E114" s="121"/>
      <c r="F114" s="100"/>
      <c r="G114" s="100"/>
      <c r="H114" s="100"/>
      <c r="I114" s="104"/>
      <c r="J114" s="443"/>
      <c r="K114" s="106"/>
      <c r="L114" s="100"/>
      <c r="M114" s="100"/>
      <c r="N114" s="100"/>
      <c r="O114" s="104"/>
      <c r="P114" s="443"/>
      <c r="Q114" s="106"/>
      <c r="R114" s="100"/>
      <c r="S114" s="100"/>
      <c r="T114" s="100"/>
      <c r="U114" s="129"/>
      <c r="V114" s="18"/>
      <c r="W114" s="149">
        <v>40581759</v>
      </c>
      <c r="X114" s="149">
        <v>99326824</v>
      </c>
      <c r="Y114" s="113" t="s">
        <v>102</v>
      </c>
    </row>
    <row r="115" spans="2:48" ht="16.5" thickBot="1">
      <c r="B115" s="546"/>
      <c r="C115" s="546"/>
      <c r="D115" s="443"/>
      <c r="E115" s="122"/>
      <c r="F115" s="100"/>
      <c r="G115" s="100"/>
      <c r="H115" s="100"/>
      <c r="I115" s="104"/>
      <c r="J115" s="443"/>
      <c r="K115" s="106"/>
      <c r="L115" s="100"/>
      <c r="M115" s="100"/>
      <c r="N115" s="100"/>
      <c r="O115" s="104"/>
      <c r="P115" s="443"/>
      <c r="Q115" s="106"/>
      <c r="R115" s="100"/>
      <c r="S115" s="100"/>
      <c r="T115" s="100"/>
      <c r="U115" s="104"/>
      <c r="V115" s="3"/>
      <c r="W115" s="149">
        <f>W114+W154</f>
        <v>41942759</v>
      </c>
      <c r="X115" s="149">
        <f>X114+X154</f>
        <v>107423133</v>
      </c>
      <c r="Y115" s="113" t="s">
        <v>103</v>
      </c>
      <c r="AU115" s="1"/>
      <c r="AV115" s="1"/>
    </row>
    <row r="116" spans="2:24" ht="4.5" customHeight="1">
      <c r="B116" s="101"/>
      <c r="C116" s="5"/>
      <c r="D116" s="444"/>
      <c r="E116" s="115"/>
      <c r="F116" s="116"/>
      <c r="G116" s="116"/>
      <c r="H116" s="116"/>
      <c r="I116" s="120"/>
      <c r="J116" s="445"/>
      <c r="K116" s="115"/>
      <c r="L116" s="116"/>
      <c r="M116" s="116"/>
      <c r="N116" s="116"/>
      <c r="O116" s="117"/>
      <c r="P116" s="445"/>
      <c r="Q116" s="115"/>
      <c r="R116" s="116"/>
      <c r="S116" s="116"/>
      <c r="T116" s="116"/>
      <c r="U116" s="117"/>
      <c r="V116" s="18"/>
      <c r="W116" s="17"/>
      <c r="X116" s="17"/>
    </row>
    <row r="117" spans="2:24" ht="15.75">
      <c r="B117" s="37"/>
      <c r="C117" s="37"/>
      <c r="D117" s="537"/>
      <c r="E117" s="116"/>
      <c r="F117" s="116"/>
      <c r="G117" s="116"/>
      <c r="H117" s="116"/>
      <c r="I117" s="538"/>
      <c r="J117" s="537"/>
      <c r="K117" s="116"/>
      <c r="L117" s="116"/>
      <c r="M117" s="116"/>
      <c r="N117" s="116"/>
      <c r="O117" s="116"/>
      <c r="P117" s="537"/>
      <c r="Q117" s="116"/>
      <c r="R117" s="116"/>
      <c r="S117" s="116"/>
      <c r="T117" s="116"/>
      <c r="U117" s="116"/>
      <c r="V117" s="18"/>
      <c r="W117" s="17"/>
      <c r="X117" s="17"/>
    </row>
    <row r="118" spans="1:24" ht="15.75">
      <c r="A118" s="139" t="s">
        <v>679</v>
      </c>
      <c r="B118" s="134"/>
      <c r="C118" s="446"/>
      <c r="D118" s="447"/>
      <c r="E118" s="135"/>
      <c r="F118" s="135"/>
      <c r="G118" s="135"/>
      <c r="H118" s="448"/>
      <c r="I118" s="448"/>
      <c r="J118" s="447"/>
      <c r="K118" s="135"/>
      <c r="L118" s="135"/>
      <c r="M118" s="135"/>
      <c r="N118" s="135"/>
      <c r="O118" s="135"/>
      <c r="P118" s="447"/>
      <c r="Q118" s="135"/>
      <c r="R118" s="135"/>
      <c r="S118" s="135"/>
      <c r="T118" s="135"/>
      <c r="U118" s="135"/>
      <c r="V118" s="124"/>
      <c r="W118" s="128"/>
      <c r="X118" s="128"/>
    </row>
    <row r="119" spans="1:24" ht="4.5" customHeight="1">
      <c r="A119" s="449"/>
      <c r="B119" s="134"/>
      <c r="C119" s="446"/>
      <c r="D119" s="447"/>
      <c r="E119" s="135"/>
      <c r="F119" s="135"/>
      <c r="G119" s="135"/>
      <c r="H119" s="135"/>
      <c r="I119" s="135"/>
      <c r="J119" s="447"/>
      <c r="K119" s="135"/>
      <c r="L119" s="135"/>
      <c r="M119" s="135"/>
      <c r="N119" s="135"/>
      <c r="O119" s="135"/>
      <c r="P119" s="447"/>
      <c r="Q119" s="135"/>
      <c r="R119" s="135"/>
      <c r="S119" s="135"/>
      <c r="T119" s="135"/>
      <c r="U119" s="135"/>
      <c r="V119" s="124"/>
      <c r="W119" s="128"/>
      <c r="X119" s="128"/>
    </row>
    <row r="120" spans="1:24" ht="17.25" customHeight="1">
      <c r="A120" s="450"/>
      <c r="B120" s="131" t="s">
        <v>645</v>
      </c>
      <c r="C120" s="471" t="s">
        <v>653</v>
      </c>
      <c r="D120" s="451"/>
      <c r="E120" s="452">
        <v>0</v>
      </c>
      <c r="F120" s="453">
        <v>0</v>
      </c>
      <c r="G120" s="453">
        <v>0</v>
      </c>
      <c r="H120" s="453">
        <v>0</v>
      </c>
      <c r="I120" s="150">
        <f aca="true" t="shared" si="12" ref="I120:I127">SUM(E120:H120)</f>
        <v>0</v>
      </c>
      <c r="J120" s="451"/>
      <c r="K120" s="452">
        <v>4914000</v>
      </c>
      <c r="L120" s="453">
        <v>0</v>
      </c>
      <c r="M120" s="453">
        <v>0</v>
      </c>
      <c r="N120" s="454">
        <v>1228500</v>
      </c>
      <c r="O120" s="150">
        <f aca="true" t="shared" si="13" ref="O120:O127">SUM(K120:N120)</f>
        <v>6142500</v>
      </c>
      <c r="P120" s="451"/>
      <c r="Q120" s="455">
        <f aca="true" t="shared" si="14" ref="Q120:T127">E120+K120</f>
        <v>4914000</v>
      </c>
      <c r="R120" s="455">
        <f t="shared" si="14"/>
        <v>0</v>
      </c>
      <c r="S120" s="455">
        <f t="shared" si="14"/>
        <v>0</v>
      </c>
      <c r="T120" s="455">
        <f t="shared" si="14"/>
        <v>1228500</v>
      </c>
      <c r="U120" s="150">
        <f aca="true" t="shared" si="15" ref="U120:U127">SUM(Q120:T120)</f>
        <v>6142500</v>
      </c>
      <c r="V120" s="124"/>
      <c r="W120" s="148">
        <v>0</v>
      </c>
      <c r="X120" s="148">
        <f aca="true" t="shared" si="16" ref="X120:X127">O120</f>
        <v>6142500</v>
      </c>
    </row>
    <row r="121" spans="1:24" ht="17.25" customHeight="1">
      <c r="A121" s="450"/>
      <c r="B121" s="131" t="s">
        <v>645</v>
      </c>
      <c r="C121" s="147" t="s">
        <v>654</v>
      </c>
      <c r="D121" s="451"/>
      <c r="E121" s="452">
        <v>0</v>
      </c>
      <c r="F121" s="453">
        <v>0</v>
      </c>
      <c r="G121" s="453">
        <v>0</v>
      </c>
      <c r="H121" s="453">
        <v>0</v>
      </c>
      <c r="I121" s="150">
        <f t="shared" si="12"/>
        <v>0</v>
      </c>
      <c r="J121" s="451"/>
      <c r="K121" s="452">
        <v>0</v>
      </c>
      <c r="L121" s="453">
        <v>0</v>
      </c>
      <c r="M121" s="453">
        <v>0</v>
      </c>
      <c r="N121" s="454">
        <v>250000</v>
      </c>
      <c r="O121" s="150">
        <f t="shared" si="13"/>
        <v>250000</v>
      </c>
      <c r="P121" s="451"/>
      <c r="Q121" s="455">
        <f t="shared" si="14"/>
        <v>0</v>
      </c>
      <c r="R121" s="455">
        <f t="shared" si="14"/>
        <v>0</v>
      </c>
      <c r="S121" s="455">
        <f t="shared" si="14"/>
        <v>0</v>
      </c>
      <c r="T121" s="455">
        <f t="shared" si="14"/>
        <v>250000</v>
      </c>
      <c r="U121" s="150">
        <f t="shared" si="15"/>
        <v>250000</v>
      </c>
      <c r="V121" s="124"/>
      <c r="W121" s="148">
        <v>250000</v>
      </c>
      <c r="X121" s="148">
        <f t="shared" si="16"/>
        <v>250000</v>
      </c>
    </row>
    <row r="122" spans="1:24" ht="17.25" customHeight="1">
      <c r="A122" s="450"/>
      <c r="B122" s="131" t="s">
        <v>645</v>
      </c>
      <c r="C122" s="147" t="s">
        <v>655</v>
      </c>
      <c r="D122" s="451"/>
      <c r="E122" s="452">
        <v>0</v>
      </c>
      <c r="F122" s="453">
        <v>0</v>
      </c>
      <c r="G122" s="453">
        <v>0</v>
      </c>
      <c r="H122" s="453">
        <v>0</v>
      </c>
      <c r="I122" s="150">
        <f t="shared" si="12"/>
        <v>0</v>
      </c>
      <c r="J122" s="451"/>
      <c r="K122" s="452">
        <v>0</v>
      </c>
      <c r="L122" s="453">
        <v>0</v>
      </c>
      <c r="M122" s="453">
        <v>0</v>
      </c>
      <c r="N122" s="454">
        <v>209000</v>
      </c>
      <c r="O122" s="150">
        <f t="shared" si="13"/>
        <v>209000</v>
      </c>
      <c r="P122" s="451"/>
      <c r="Q122" s="455">
        <f t="shared" si="14"/>
        <v>0</v>
      </c>
      <c r="R122" s="455">
        <f t="shared" si="14"/>
        <v>0</v>
      </c>
      <c r="S122" s="455">
        <f t="shared" si="14"/>
        <v>0</v>
      </c>
      <c r="T122" s="455">
        <f t="shared" si="14"/>
        <v>209000</v>
      </c>
      <c r="U122" s="150">
        <f t="shared" si="15"/>
        <v>209000</v>
      </c>
      <c r="V122" s="124"/>
      <c r="W122" s="148">
        <v>209000</v>
      </c>
      <c r="X122" s="148">
        <f t="shared" si="16"/>
        <v>209000</v>
      </c>
    </row>
    <row r="123" spans="1:24" ht="17.25" customHeight="1">
      <c r="A123" s="450"/>
      <c r="B123" s="131" t="s">
        <v>645</v>
      </c>
      <c r="C123" s="147" t="s">
        <v>656</v>
      </c>
      <c r="D123" s="451"/>
      <c r="E123" s="452">
        <v>0</v>
      </c>
      <c r="F123" s="453">
        <v>0</v>
      </c>
      <c r="G123" s="453">
        <v>0</v>
      </c>
      <c r="H123" s="453">
        <v>0</v>
      </c>
      <c r="I123" s="150">
        <f t="shared" si="12"/>
        <v>0</v>
      </c>
      <c r="J123" s="451"/>
      <c r="K123" s="452">
        <v>0</v>
      </c>
      <c r="L123" s="453">
        <v>0</v>
      </c>
      <c r="M123" s="453">
        <v>0</v>
      </c>
      <c r="N123" s="454">
        <v>200000</v>
      </c>
      <c r="O123" s="150">
        <f t="shared" si="13"/>
        <v>200000</v>
      </c>
      <c r="P123" s="451"/>
      <c r="Q123" s="455">
        <f t="shared" si="14"/>
        <v>0</v>
      </c>
      <c r="R123" s="455">
        <f t="shared" si="14"/>
        <v>0</v>
      </c>
      <c r="S123" s="455">
        <f t="shared" si="14"/>
        <v>0</v>
      </c>
      <c r="T123" s="455">
        <f t="shared" si="14"/>
        <v>200000</v>
      </c>
      <c r="U123" s="150">
        <f t="shared" si="15"/>
        <v>200000</v>
      </c>
      <c r="V123" s="124"/>
      <c r="W123" s="148">
        <v>200000</v>
      </c>
      <c r="X123" s="148">
        <f t="shared" si="16"/>
        <v>200000</v>
      </c>
    </row>
    <row r="124" spans="1:24" ht="17.25" customHeight="1">
      <c r="A124" s="450"/>
      <c r="B124" s="131" t="s">
        <v>645</v>
      </c>
      <c r="C124" s="147" t="s">
        <v>657</v>
      </c>
      <c r="D124" s="451"/>
      <c r="E124" s="452">
        <v>0</v>
      </c>
      <c r="F124" s="453">
        <v>0</v>
      </c>
      <c r="G124" s="453">
        <v>0</v>
      </c>
      <c r="H124" s="453">
        <v>0</v>
      </c>
      <c r="I124" s="150">
        <f t="shared" si="12"/>
        <v>0</v>
      </c>
      <c r="J124" s="451"/>
      <c r="K124" s="452"/>
      <c r="L124" s="453">
        <v>0</v>
      </c>
      <c r="M124" s="453">
        <v>0</v>
      </c>
      <c r="N124" s="454">
        <v>180000</v>
      </c>
      <c r="O124" s="150">
        <f t="shared" si="13"/>
        <v>180000</v>
      </c>
      <c r="P124" s="451"/>
      <c r="Q124" s="455">
        <f t="shared" si="14"/>
        <v>0</v>
      </c>
      <c r="R124" s="455">
        <f t="shared" si="14"/>
        <v>0</v>
      </c>
      <c r="S124" s="455">
        <f t="shared" si="14"/>
        <v>0</v>
      </c>
      <c r="T124" s="455">
        <f t="shared" si="14"/>
        <v>180000</v>
      </c>
      <c r="U124" s="150">
        <f t="shared" si="15"/>
        <v>180000</v>
      </c>
      <c r="V124" s="124"/>
      <c r="W124" s="148">
        <v>180000</v>
      </c>
      <c r="X124" s="148">
        <f t="shared" si="16"/>
        <v>180000</v>
      </c>
    </row>
    <row r="125" spans="1:24" ht="17.25" customHeight="1">
      <c r="A125" s="450"/>
      <c r="B125" s="131" t="s">
        <v>645</v>
      </c>
      <c r="C125" s="147" t="s">
        <v>658</v>
      </c>
      <c r="D125" s="451"/>
      <c r="E125" s="452">
        <v>0</v>
      </c>
      <c r="F125" s="453">
        <v>0</v>
      </c>
      <c r="G125" s="453">
        <v>0</v>
      </c>
      <c r="H125" s="453">
        <v>0</v>
      </c>
      <c r="I125" s="150">
        <f t="shared" si="12"/>
        <v>0</v>
      </c>
      <c r="J125" s="451"/>
      <c r="K125" s="452">
        <v>0</v>
      </c>
      <c r="L125" s="453">
        <v>0</v>
      </c>
      <c r="M125" s="453">
        <v>0</v>
      </c>
      <c r="N125" s="454">
        <v>180000</v>
      </c>
      <c r="O125" s="150">
        <f t="shared" si="13"/>
        <v>180000</v>
      </c>
      <c r="P125" s="451"/>
      <c r="Q125" s="455">
        <f t="shared" si="14"/>
        <v>0</v>
      </c>
      <c r="R125" s="455">
        <f t="shared" si="14"/>
        <v>0</v>
      </c>
      <c r="S125" s="455">
        <f t="shared" si="14"/>
        <v>0</v>
      </c>
      <c r="T125" s="455">
        <f t="shared" si="14"/>
        <v>180000</v>
      </c>
      <c r="U125" s="150">
        <f t="shared" si="15"/>
        <v>180000</v>
      </c>
      <c r="V125" s="124"/>
      <c r="W125" s="148">
        <v>60000</v>
      </c>
      <c r="X125" s="148">
        <f t="shared" si="16"/>
        <v>180000</v>
      </c>
    </row>
    <row r="126" spans="1:24" ht="17.25" customHeight="1">
      <c r="A126" s="450"/>
      <c r="B126" s="131" t="s">
        <v>645</v>
      </c>
      <c r="C126" s="147" t="s">
        <v>659</v>
      </c>
      <c r="D126" s="451"/>
      <c r="E126" s="452">
        <v>0</v>
      </c>
      <c r="F126" s="453">
        <v>0</v>
      </c>
      <c r="G126" s="453">
        <v>0</v>
      </c>
      <c r="H126" s="453">
        <v>0</v>
      </c>
      <c r="I126" s="150">
        <f t="shared" si="12"/>
        <v>0</v>
      </c>
      <c r="J126" s="451"/>
      <c r="K126" s="452">
        <v>0</v>
      </c>
      <c r="L126" s="453">
        <v>0</v>
      </c>
      <c r="M126" s="453">
        <v>0</v>
      </c>
      <c r="N126" s="454">
        <v>175000</v>
      </c>
      <c r="O126" s="150">
        <f t="shared" si="13"/>
        <v>175000</v>
      </c>
      <c r="P126" s="451"/>
      <c r="Q126" s="455">
        <f t="shared" si="14"/>
        <v>0</v>
      </c>
      <c r="R126" s="455">
        <f t="shared" si="14"/>
        <v>0</v>
      </c>
      <c r="S126" s="455">
        <f t="shared" si="14"/>
        <v>0</v>
      </c>
      <c r="T126" s="455">
        <f t="shared" si="14"/>
        <v>175000</v>
      </c>
      <c r="U126" s="150">
        <f t="shared" si="15"/>
        <v>175000</v>
      </c>
      <c r="V126" s="124"/>
      <c r="W126" s="148">
        <v>0</v>
      </c>
      <c r="X126" s="148">
        <f t="shared" si="16"/>
        <v>175000</v>
      </c>
    </row>
    <row r="127" spans="1:24" ht="17.25" customHeight="1">
      <c r="A127" s="450"/>
      <c r="B127" s="131" t="s">
        <v>645</v>
      </c>
      <c r="C127" s="147" t="s">
        <v>660</v>
      </c>
      <c r="D127" s="451"/>
      <c r="E127" s="452">
        <v>0</v>
      </c>
      <c r="F127" s="453">
        <v>0</v>
      </c>
      <c r="G127" s="453">
        <v>0</v>
      </c>
      <c r="H127" s="453">
        <v>0</v>
      </c>
      <c r="I127" s="150">
        <f t="shared" si="12"/>
        <v>0</v>
      </c>
      <c r="J127" s="451"/>
      <c r="K127" s="452">
        <v>0</v>
      </c>
      <c r="L127" s="453">
        <v>0</v>
      </c>
      <c r="M127" s="453">
        <v>0</v>
      </c>
      <c r="N127" s="454">
        <v>150000</v>
      </c>
      <c r="O127" s="150">
        <f t="shared" si="13"/>
        <v>150000</v>
      </c>
      <c r="P127" s="451"/>
      <c r="Q127" s="455">
        <f t="shared" si="14"/>
        <v>0</v>
      </c>
      <c r="R127" s="455">
        <f t="shared" si="14"/>
        <v>0</v>
      </c>
      <c r="S127" s="455">
        <f t="shared" si="14"/>
        <v>0</v>
      </c>
      <c r="T127" s="455">
        <f t="shared" si="14"/>
        <v>150000</v>
      </c>
      <c r="U127" s="150">
        <f t="shared" si="15"/>
        <v>150000</v>
      </c>
      <c r="V127" s="124"/>
      <c r="W127" s="148">
        <v>150000</v>
      </c>
      <c r="X127" s="148">
        <f t="shared" si="16"/>
        <v>150000</v>
      </c>
    </row>
    <row r="128" spans="1:24" ht="17.25" customHeight="1">
      <c r="A128" s="450"/>
      <c r="B128" s="131" t="s">
        <v>645</v>
      </c>
      <c r="C128" s="147" t="s">
        <v>661</v>
      </c>
      <c r="D128" s="451"/>
      <c r="E128" s="452">
        <v>0</v>
      </c>
      <c r="F128" s="453">
        <v>0</v>
      </c>
      <c r="G128" s="453">
        <v>0</v>
      </c>
      <c r="H128" s="453">
        <v>0</v>
      </c>
      <c r="I128" s="150">
        <f>SUM(E128:H128)</f>
        <v>0</v>
      </c>
      <c r="J128" s="451"/>
      <c r="K128" s="452">
        <v>0</v>
      </c>
      <c r="L128" s="453">
        <v>0</v>
      </c>
      <c r="M128" s="453">
        <v>0</v>
      </c>
      <c r="N128" s="454">
        <v>137000</v>
      </c>
      <c r="O128" s="150">
        <f aca="true" t="shared" si="17" ref="O128:O133">SUM(K128:N128)</f>
        <v>137000</v>
      </c>
      <c r="P128" s="451"/>
      <c r="Q128" s="455">
        <f aca="true" t="shared" si="18" ref="Q128:T129">E128+K128</f>
        <v>0</v>
      </c>
      <c r="R128" s="455">
        <f t="shared" si="18"/>
        <v>0</v>
      </c>
      <c r="S128" s="455">
        <f t="shared" si="18"/>
        <v>0</v>
      </c>
      <c r="T128" s="455">
        <f t="shared" si="18"/>
        <v>137000</v>
      </c>
      <c r="U128" s="150">
        <f aca="true" t="shared" si="19" ref="U128:U133">SUM(Q128:T128)</f>
        <v>137000</v>
      </c>
      <c r="V128" s="124"/>
      <c r="W128" s="148">
        <v>137000</v>
      </c>
      <c r="X128" s="148">
        <f aca="true" t="shared" si="20" ref="X128:X133">O128</f>
        <v>137000</v>
      </c>
    </row>
    <row r="129" spans="1:24" ht="17.25" customHeight="1">
      <c r="A129" s="450"/>
      <c r="B129" s="131" t="s">
        <v>645</v>
      </c>
      <c r="C129" s="147" t="s">
        <v>662</v>
      </c>
      <c r="D129" s="451"/>
      <c r="E129" s="452">
        <v>0</v>
      </c>
      <c r="F129" s="453">
        <v>0</v>
      </c>
      <c r="G129" s="453">
        <v>0</v>
      </c>
      <c r="H129" s="453">
        <v>0</v>
      </c>
      <c r="I129" s="150">
        <v>0</v>
      </c>
      <c r="J129" s="451"/>
      <c r="K129" s="452">
        <v>0</v>
      </c>
      <c r="L129" s="453">
        <v>0</v>
      </c>
      <c r="M129" s="453">
        <v>0</v>
      </c>
      <c r="N129" s="454">
        <v>75000</v>
      </c>
      <c r="O129" s="150">
        <f t="shared" si="17"/>
        <v>75000</v>
      </c>
      <c r="P129" s="451"/>
      <c r="Q129" s="455">
        <f t="shared" si="18"/>
        <v>0</v>
      </c>
      <c r="R129" s="455">
        <f t="shared" si="18"/>
        <v>0</v>
      </c>
      <c r="S129" s="455">
        <f t="shared" si="18"/>
        <v>0</v>
      </c>
      <c r="T129" s="455">
        <f t="shared" si="18"/>
        <v>75000</v>
      </c>
      <c r="U129" s="150">
        <f t="shared" si="19"/>
        <v>75000</v>
      </c>
      <c r="V129" s="124"/>
      <c r="W129" s="148">
        <v>0</v>
      </c>
      <c r="X129" s="148">
        <f t="shared" si="20"/>
        <v>75000</v>
      </c>
    </row>
    <row r="130" spans="1:24" ht="17.25" customHeight="1">
      <c r="A130" s="450"/>
      <c r="B130" s="131" t="s">
        <v>645</v>
      </c>
      <c r="C130" s="147" t="s">
        <v>663</v>
      </c>
      <c r="D130" s="451"/>
      <c r="E130" s="452">
        <v>0</v>
      </c>
      <c r="F130" s="453">
        <v>0</v>
      </c>
      <c r="G130" s="453">
        <v>0</v>
      </c>
      <c r="H130" s="453">
        <v>0</v>
      </c>
      <c r="I130" s="150">
        <f>SUM(E130:H130)</f>
        <v>0</v>
      </c>
      <c r="J130" s="451"/>
      <c r="K130" s="452">
        <v>0</v>
      </c>
      <c r="L130" s="453">
        <v>0</v>
      </c>
      <c r="M130" s="453">
        <v>0</v>
      </c>
      <c r="N130" s="454">
        <v>75000</v>
      </c>
      <c r="O130" s="150">
        <f t="shared" si="17"/>
        <v>75000</v>
      </c>
      <c r="P130" s="451"/>
      <c r="Q130" s="455">
        <f aca="true" t="shared" si="21" ref="Q130:T131">E130+K130</f>
        <v>0</v>
      </c>
      <c r="R130" s="455">
        <f t="shared" si="21"/>
        <v>0</v>
      </c>
      <c r="S130" s="455">
        <f t="shared" si="21"/>
        <v>0</v>
      </c>
      <c r="T130" s="455">
        <f t="shared" si="21"/>
        <v>75000</v>
      </c>
      <c r="U130" s="150">
        <f t="shared" si="19"/>
        <v>75000</v>
      </c>
      <c r="V130" s="124"/>
      <c r="W130" s="148">
        <v>25000</v>
      </c>
      <c r="X130" s="148">
        <f t="shared" si="20"/>
        <v>75000</v>
      </c>
    </row>
    <row r="131" spans="1:24" ht="17.25" customHeight="1">
      <c r="A131" s="450"/>
      <c r="B131" s="131" t="s">
        <v>645</v>
      </c>
      <c r="C131" s="147" t="s">
        <v>664</v>
      </c>
      <c r="D131" s="451"/>
      <c r="E131" s="452">
        <v>0</v>
      </c>
      <c r="F131" s="453">
        <v>0</v>
      </c>
      <c r="G131" s="453">
        <v>0</v>
      </c>
      <c r="H131" s="453">
        <v>0</v>
      </c>
      <c r="I131" s="150">
        <f>SUM(E131:H131)</f>
        <v>0</v>
      </c>
      <c r="J131" s="451"/>
      <c r="K131" s="452">
        <v>0</v>
      </c>
      <c r="L131" s="453">
        <v>0</v>
      </c>
      <c r="M131" s="453">
        <v>0</v>
      </c>
      <c r="N131" s="454">
        <v>60000</v>
      </c>
      <c r="O131" s="150">
        <f t="shared" si="17"/>
        <v>60000</v>
      </c>
      <c r="P131" s="451"/>
      <c r="Q131" s="455">
        <f t="shared" si="21"/>
        <v>0</v>
      </c>
      <c r="R131" s="455">
        <f t="shared" si="21"/>
        <v>0</v>
      </c>
      <c r="S131" s="455">
        <f t="shared" si="21"/>
        <v>0</v>
      </c>
      <c r="T131" s="455">
        <f t="shared" si="21"/>
        <v>60000</v>
      </c>
      <c r="U131" s="150">
        <f t="shared" si="19"/>
        <v>60000</v>
      </c>
      <c r="V131" s="124"/>
      <c r="W131" s="148">
        <v>0</v>
      </c>
      <c r="X131" s="148">
        <f t="shared" si="20"/>
        <v>60000</v>
      </c>
    </row>
    <row r="132" spans="1:24" ht="17.25" customHeight="1">
      <c r="A132" s="450"/>
      <c r="B132" s="131" t="s">
        <v>645</v>
      </c>
      <c r="C132" s="147" t="s">
        <v>665</v>
      </c>
      <c r="D132" s="451"/>
      <c r="E132" s="452">
        <v>0</v>
      </c>
      <c r="F132" s="453">
        <v>0</v>
      </c>
      <c r="G132" s="453">
        <v>0</v>
      </c>
      <c r="H132" s="453">
        <v>0</v>
      </c>
      <c r="I132" s="150">
        <f>SUM(E132:H132)</f>
        <v>0</v>
      </c>
      <c r="J132" s="451"/>
      <c r="K132" s="452">
        <v>0</v>
      </c>
      <c r="L132" s="453">
        <v>0</v>
      </c>
      <c r="M132" s="453">
        <v>0</v>
      </c>
      <c r="N132" s="454">
        <v>50000</v>
      </c>
      <c r="O132" s="150">
        <f t="shared" si="17"/>
        <v>50000</v>
      </c>
      <c r="P132" s="451"/>
      <c r="Q132" s="455">
        <f aca="true" t="shared" si="22" ref="Q132:T133">E132+K132</f>
        <v>0</v>
      </c>
      <c r="R132" s="455">
        <f t="shared" si="22"/>
        <v>0</v>
      </c>
      <c r="S132" s="455">
        <f t="shared" si="22"/>
        <v>0</v>
      </c>
      <c r="T132" s="455">
        <f t="shared" si="22"/>
        <v>50000</v>
      </c>
      <c r="U132" s="150">
        <f t="shared" si="19"/>
        <v>50000</v>
      </c>
      <c r="V132" s="124"/>
      <c r="W132" s="148">
        <v>50000</v>
      </c>
      <c r="X132" s="148">
        <f t="shared" si="20"/>
        <v>50000</v>
      </c>
    </row>
    <row r="133" spans="1:24" ht="17.25" customHeight="1">
      <c r="A133" s="450"/>
      <c r="B133" s="131" t="s">
        <v>645</v>
      </c>
      <c r="C133" s="147" t="s">
        <v>666</v>
      </c>
      <c r="D133" s="451"/>
      <c r="E133" s="452">
        <v>0</v>
      </c>
      <c r="F133" s="453">
        <v>0</v>
      </c>
      <c r="G133" s="453">
        <v>0</v>
      </c>
      <c r="H133" s="453">
        <v>0</v>
      </c>
      <c r="I133" s="150">
        <f>SUM(E133:H133)</f>
        <v>0</v>
      </c>
      <c r="J133" s="451"/>
      <c r="K133" s="452">
        <v>0</v>
      </c>
      <c r="L133" s="453">
        <v>0</v>
      </c>
      <c r="M133" s="453">
        <v>0</v>
      </c>
      <c r="N133" s="454">
        <v>48000</v>
      </c>
      <c r="O133" s="150">
        <f t="shared" si="17"/>
        <v>48000</v>
      </c>
      <c r="P133" s="451"/>
      <c r="Q133" s="455">
        <f t="shared" si="22"/>
        <v>0</v>
      </c>
      <c r="R133" s="455">
        <f t="shared" si="22"/>
        <v>0</v>
      </c>
      <c r="S133" s="455">
        <f t="shared" si="22"/>
        <v>0</v>
      </c>
      <c r="T133" s="455">
        <f t="shared" si="22"/>
        <v>48000</v>
      </c>
      <c r="U133" s="150">
        <f t="shared" si="19"/>
        <v>48000</v>
      </c>
      <c r="V133" s="124"/>
      <c r="W133" s="148">
        <v>100000</v>
      </c>
      <c r="X133" s="148">
        <f t="shared" si="20"/>
        <v>48000</v>
      </c>
    </row>
    <row r="134" spans="1:24" ht="4.5" customHeight="1">
      <c r="A134" s="449"/>
      <c r="B134" s="143"/>
      <c r="C134" s="460"/>
      <c r="D134" s="461"/>
      <c r="E134" s="144"/>
      <c r="F134" s="144"/>
      <c r="G134" s="144"/>
      <c r="H134" s="144"/>
      <c r="I134" s="144"/>
      <c r="J134" s="461"/>
      <c r="K134" s="144"/>
      <c r="L134" s="144"/>
      <c r="M134" s="144"/>
      <c r="N134" s="144"/>
      <c r="O134" s="144"/>
      <c r="P134" s="461"/>
      <c r="Q134" s="144"/>
      <c r="R134" s="144"/>
      <c r="S134" s="144"/>
      <c r="T134" s="144"/>
      <c r="U134" s="144"/>
      <c r="V134" s="124"/>
      <c r="W134" s="128"/>
      <c r="X134" s="148"/>
    </row>
    <row r="135" spans="1:24" ht="12.75">
      <c r="A135" s="449"/>
      <c r="B135" s="136"/>
      <c r="C135" s="141" t="s">
        <v>106</v>
      </c>
      <c r="D135" s="462"/>
      <c r="E135" s="140">
        <f>SUM(E119:E134)</f>
        <v>0</v>
      </c>
      <c r="F135" s="140">
        <f>SUM(F119:F134)</f>
        <v>0</v>
      </c>
      <c r="G135" s="140">
        <f>SUM(G119:G134)</f>
        <v>0</v>
      </c>
      <c r="H135" s="140">
        <f>SUM(H119:H134)</f>
        <v>0</v>
      </c>
      <c r="I135" s="140">
        <f>SUM(I119:I134)</f>
        <v>0</v>
      </c>
      <c r="J135" s="462"/>
      <c r="K135" s="140">
        <f>SUM(K119:K134)</f>
        <v>4914000</v>
      </c>
      <c r="L135" s="140">
        <f>SUM(L119:L134)</f>
        <v>0</v>
      </c>
      <c r="M135" s="140">
        <f>SUM(M119:M134)</f>
        <v>0</v>
      </c>
      <c r="N135" s="140">
        <f>SUM(N119:N134)</f>
        <v>3017500</v>
      </c>
      <c r="O135" s="140">
        <f>SUM(O119:O134)</f>
        <v>7931500</v>
      </c>
      <c r="P135" s="462"/>
      <c r="Q135" s="140">
        <f>SUM(Q119:Q134)</f>
        <v>4914000</v>
      </c>
      <c r="R135" s="140">
        <f>SUM(R119:R134)</f>
        <v>0</v>
      </c>
      <c r="S135" s="140">
        <f>SUM(S119:S134)</f>
        <v>0</v>
      </c>
      <c r="T135" s="140">
        <f>SUM(T119:T134)</f>
        <v>3017500</v>
      </c>
      <c r="U135" s="140">
        <f>SUM(U119:U134)</f>
        <v>7931500</v>
      </c>
      <c r="V135" s="124"/>
      <c r="W135" s="463"/>
      <c r="X135" s="463"/>
    </row>
    <row r="136" spans="1:24" ht="4.5" customHeight="1">
      <c r="A136" s="450"/>
      <c r="B136" s="132"/>
      <c r="C136" s="456"/>
      <c r="D136" s="451"/>
      <c r="E136" s="457"/>
      <c r="F136" s="142"/>
      <c r="G136" s="142"/>
      <c r="H136" s="142"/>
      <c r="I136" s="123"/>
      <c r="J136" s="451"/>
      <c r="K136" s="142"/>
      <c r="L136" s="142"/>
      <c r="M136" s="142"/>
      <c r="N136" s="458"/>
      <c r="O136" s="123"/>
      <c r="P136" s="451"/>
      <c r="Q136" s="123"/>
      <c r="R136" s="123"/>
      <c r="S136" s="123"/>
      <c r="T136" s="123"/>
      <c r="U136" s="123"/>
      <c r="V136" s="124"/>
      <c r="W136" s="148"/>
      <c r="X136" s="148"/>
    </row>
    <row r="137" spans="1:24" ht="15.75">
      <c r="A137" s="139" t="s">
        <v>694</v>
      </c>
      <c r="B137" s="134"/>
      <c r="C137" s="446"/>
      <c r="D137" s="447"/>
      <c r="E137" s="135"/>
      <c r="F137" s="135"/>
      <c r="G137" s="135"/>
      <c r="H137" s="448"/>
      <c r="I137" s="448"/>
      <c r="J137" s="447"/>
      <c r="K137" s="135"/>
      <c r="L137" s="135"/>
      <c r="M137" s="135"/>
      <c r="N137" s="135"/>
      <c r="O137" s="135"/>
      <c r="P137" s="447"/>
      <c r="Q137" s="135"/>
      <c r="R137" s="135"/>
      <c r="S137" s="135"/>
      <c r="T137" s="135"/>
      <c r="U137" s="135"/>
      <c r="V137" s="124"/>
      <c r="W137" s="128"/>
      <c r="X137" s="148"/>
    </row>
    <row r="138" spans="1:24" ht="4.5" customHeight="1">
      <c r="A138" s="449"/>
      <c r="B138" s="134"/>
      <c r="C138" s="446"/>
      <c r="D138" s="447"/>
      <c r="E138" s="135"/>
      <c r="F138" s="135"/>
      <c r="G138" s="135"/>
      <c r="H138" s="135"/>
      <c r="I138" s="135"/>
      <c r="J138" s="447"/>
      <c r="K138" s="135"/>
      <c r="L138" s="135"/>
      <c r="M138" s="135"/>
      <c r="N138" s="135"/>
      <c r="O138" s="135"/>
      <c r="P138" s="447"/>
      <c r="Q138" s="135"/>
      <c r="R138" s="135"/>
      <c r="S138" s="135"/>
      <c r="T138" s="135"/>
      <c r="U138" s="135"/>
      <c r="V138" s="124"/>
      <c r="W138" s="128"/>
      <c r="X138" s="148"/>
    </row>
    <row r="139" spans="1:24" ht="17.25" customHeight="1">
      <c r="A139" s="450"/>
      <c r="B139" s="131">
        <v>35733</v>
      </c>
      <c r="C139" s="147" t="s">
        <v>668</v>
      </c>
      <c r="D139" s="451"/>
      <c r="E139" s="452">
        <v>226210</v>
      </c>
      <c r="F139" s="453">
        <v>0</v>
      </c>
      <c r="G139" s="453">
        <v>0</v>
      </c>
      <c r="H139" s="453">
        <v>0</v>
      </c>
      <c r="I139" s="150">
        <f>SUM(E139:H139)</f>
        <v>226210</v>
      </c>
      <c r="J139" s="451"/>
      <c r="K139" s="453">
        <v>450649</v>
      </c>
      <c r="L139" s="453">
        <v>0</v>
      </c>
      <c r="M139" s="453">
        <v>0</v>
      </c>
      <c r="N139" s="454">
        <v>0</v>
      </c>
      <c r="O139" s="150">
        <f>SUM(K139:N139)</f>
        <v>450649</v>
      </c>
      <c r="P139" s="451"/>
      <c r="Q139" s="455">
        <f aca="true" t="shared" si="23" ref="Q139:T140">E139+K139</f>
        <v>676859</v>
      </c>
      <c r="R139" s="455">
        <f t="shared" si="23"/>
        <v>0</v>
      </c>
      <c r="S139" s="455">
        <f t="shared" si="23"/>
        <v>0</v>
      </c>
      <c r="T139" s="455">
        <f t="shared" si="23"/>
        <v>0</v>
      </c>
      <c r="U139" s="150">
        <f>SUM(Q139:T139)</f>
        <v>676859</v>
      </c>
      <c r="V139" s="124"/>
      <c r="W139" s="148">
        <v>0</v>
      </c>
      <c r="X139" s="148">
        <f>O139</f>
        <v>450649</v>
      </c>
    </row>
    <row r="140" spans="1:24" ht="17.25" customHeight="1">
      <c r="A140" s="450"/>
      <c r="B140" s="131">
        <v>35780</v>
      </c>
      <c r="C140" s="147" t="s">
        <v>667</v>
      </c>
      <c r="D140" s="451"/>
      <c r="E140" s="452">
        <v>3340000</v>
      </c>
      <c r="F140" s="453">
        <v>0</v>
      </c>
      <c r="G140" s="453">
        <v>0</v>
      </c>
      <c r="H140" s="453">
        <v>1735000</v>
      </c>
      <c r="I140" s="150">
        <f>SUM(E140:H140)</f>
        <v>5075000</v>
      </c>
      <c r="J140" s="451"/>
      <c r="K140" s="453">
        <v>0</v>
      </c>
      <c r="L140" s="453">
        <v>0</v>
      </c>
      <c r="M140" s="453">
        <v>0</v>
      </c>
      <c r="N140" s="459">
        <v>500000</v>
      </c>
      <c r="O140" s="150">
        <f>SUM(K140:N140)</f>
        <v>500000</v>
      </c>
      <c r="P140" s="451"/>
      <c r="Q140" s="455">
        <f t="shared" si="23"/>
        <v>3340000</v>
      </c>
      <c r="R140" s="455">
        <f t="shared" si="23"/>
        <v>0</v>
      </c>
      <c r="S140" s="455">
        <f t="shared" si="23"/>
        <v>0</v>
      </c>
      <c r="T140" s="455">
        <f t="shared" si="23"/>
        <v>2235000</v>
      </c>
      <c r="U140" s="150">
        <f>SUM(Q140:T140)</f>
        <v>5575000</v>
      </c>
      <c r="V140" s="124"/>
      <c r="W140" s="148">
        <v>0</v>
      </c>
      <c r="X140" s="148">
        <f>O140</f>
        <v>500000</v>
      </c>
    </row>
    <row r="141" spans="1:24" ht="17.25" customHeight="1">
      <c r="A141" s="450"/>
      <c r="B141" s="131">
        <v>35759</v>
      </c>
      <c r="C141" s="147" t="s">
        <v>671</v>
      </c>
      <c r="D141" s="451"/>
      <c r="E141" s="452">
        <v>2485775</v>
      </c>
      <c r="F141" s="453">
        <v>3500000</v>
      </c>
      <c r="G141" s="453">
        <v>0</v>
      </c>
      <c r="H141" s="453">
        <v>0</v>
      </c>
      <c r="I141" s="150">
        <f>SUM(E141:H141)</f>
        <v>5985775</v>
      </c>
      <c r="J141" s="451"/>
      <c r="K141" s="453">
        <v>-785840</v>
      </c>
      <c r="L141" s="453">
        <v>0</v>
      </c>
      <c r="M141" s="453">
        <v>0</v>
      </c>
      <c r="N141" s="454">
        <v>0</v>
      </c>
      <c r="O141" s="150">
        <f>SUM(K141:N141)</f>
        <v>-785840</v>
      </c>
      <c r="P141" s="451"/>
      <c r="Q141" s="455">
        <f>E141+K141</f>
        <v>1699935</v>
      </c>
      <c r="R141" s="455">
        <f>F141+L141</f>
        <v>3500000</v>
      </c>
      <c r="S141" s="455">
        <f>G141+M141</f>
        <v>0</v>
      </c>
      <c r="T141" s="455">
        <f>H141+N141</f>
        <v>0</v>
      </c>
      <c r="U141" s="150">
        <f>SUM(Q141:T141)</f>
        <v>5199935</v>
      </c>
      <c r="V141" s="124"/>
      <c r="W141" s="148">
        <v>0</v>
      </c>
      <c r="X141" s="148">
        <f>O141</f>
        <v>-785840</v>
      </c>
    </row>
    <row r="142" spans="1:24" ht="4.5" customHeight="1">
      <c r="A142" s="449"/>
      <c r="B142" s="143"/>
      <c r="C142" s="460"/>
      <c r="D142" s="461"/>
      <c r="E142" s="144"/>
      <c r="F142" s="144"/>
      <c r="G142" s="144"/>
      <c r="H142" s="144"/>
      <c r="I142" s="144"/>
      <c r="J142" s="461"/>
      <c r="K142" s="144"/>
      <c r="L142" s="144"/>
      <c r="M142" s="144"/>
      <c r="N142" s="144"/>
      <c r="O142" s="144"/>
      <c r="P142" s="461"/>
      <c r="Q142" s="144"/>
      <c r="R142" s="144"/>
      <c r="S142" s="144"/>
      <c r="T142" s="144"/>
      <c r="U142" s="144"/>
      <c r="V142" s="124"/>
      <c r="W142" s="128"/>
      <c r="X142" s="148"/>
    </row>
    <row r="143" spans="1:24" ht="12.75">
      <c r="A143" s="449"/>
      <c r="B143" s="136"/>
      <c r="C143" s="141" t="s">
        <v>106</v>
      </c>
      <c r="D143" s="462"/>
      <c r="E143" s="140">
        <f>SUM(E138:E142)</f>
        <v>6051985</v>
      </c>
      <c r="F143" s="140">
        <f>SUM(F138:F142)</f>
        <v>3500000</v>
      </c>
      <c r="G143" s="140">
        <f>SUM(G138:G142)</f>
        <v>0</v>
      </c>
      <c r="H143" s="140">
        <f>SUM(H138:H142)</f>
        <v>1735000</v>
      </c>
      <c r="I143" s="140">
        <f>SUM(I138:I142)</f>
        <v>11286985</v>
      </c>
      <c r="J143" s="462"/>
      <c r="K143" s="140">
        <f>SUM(K138:K142)</f>
        <v>-335191</v>
      </c>
      <c r="L143" s="140">
        <f>SUM(L138:L142)</f>
        <v>0</v>
      </c>
      <c r="M143" s="140">
        <f>SUM(M138:M142)</f>
        <v>0</v>
      </c>
      <c r="N143" s="140">
        <f>SUM(N138:N142)</f>
        <v>500000</v>
      </c>
      <c r="O143" s="140">
        <f>SUM(O138:O142)</f>
        <v>164809</v>
      </c>
      <c r="P143" s="462"/>
      <c r="Q143" s="140">
        <f>SUM(Q138:Q142)</f>
        <v>5716794</v>
      </c>
      <c r="R143" s="140">
        <f>SUM(R138:R142)</f>
        <v>3500000</v>
      </c>
      <c r="S143" s="140">
        <f>SUM(S138:S142)</f>
        <v>0</v>
      </c>
      <c r="T143" s="140">
        <f>SUM(T138:T142)</f>
        <v>2235000</v>
      </c>
      <c r="U143" s="140">
        <f>SUM(U138:U142)</f>
        <v>11451794</v>
      </c>
      <c r="V143" s="124"/>
      <c r="W143" s="128"/>
      <c r="X143" s="128"/>
    </row>
    <row r="144" spans="1:24" ht="4.5" customHeight="1">
      <c r="A144" s="449"/>
      <c r="B144" s="136"/>
      <c r="C144" s="464"/>
      <c r="D144" s="465"/>
      <c r="E144" s="137"/>
      <c r="F144" s="137"/>
      <c r="G144" s="137"/>
      <c r="H144" s="137"/>
      <c r="I144" s="137"/>
      <c r="J144" s="465"/>
      <c r="K144" s="137"/>
      <c r="L144" s="137"/>
      <c r="M144" s="137"/>
      <c r="N144" s="137"/>
      <c r="O144" s="137"/>
      <c r="P144" s="465"/>
      <c r="Q144" s="137"/>
      <c r="R144" s="137"/>
      <c r="S144" s="137"/>
      <c r="T144" s="137"/>
      <c r="U144" s="137"/>
      <c r="V144" s="124"/>
      <c r="W144" s="128"/>
      <c r="X144" s="128"/>
    </row>
    <row r="145" spans="1:24" ht="15.75">
      <c r="A145" s="138" t="s">
        <v>105</v>
      </c>
      <c r="B145" s="134"/>
      <c r="C145" s="446"/>
      <c r="D145" s="447"/>
      <c r="E145" s="135"/>
      <c r="F145" s="135"/>
      <c r="G145" s="135"/>
      <c r="H145" s="448"/>
      <c r="I145" s="448"/>
      <c r="J145" s="447"/>
      <c r="K145" s="135"/>
      <c r="L145" s="135"/>
      <c r="M145" s="135"/>
      <c r="N145" s="135"/>
      <c r="O145" s="135"/>
      <c r="P145" s="447"/>
      <c r="Q145" s="135"/>
      <c r="R145" s="135"/>
      <c r="S145" s="135"/>
      <c r="T145" s="135"/>
      <c r="U145" s="135"/>
      <c r="V145" s="124"/>
      <c r="W145" s="128"/>
      <c r="X145" s="148"/>
    </row>
    <row r="146" spans="1:24" ht="4.5" customHeight="1">
      <c r="A146" s="449"/>
      <c r="B146" s="134"/>
      <c r="C146" s="446"/>
      <c r="D146" s="447"/>
      <c r="E146" s="135"/>
      <c r="F146" s="135"/>
      <c r="G146" s="135"/>
      <c r="H146" s="135"/>
      <c r="I146" s="135"/>
      <c r="J146" s="447"/>
      <c r="K146" s="135"/>
      <c r="L146" s="135"/>
      <c r="M146" s="135"/>
      <c r="N146" s="135"/>
      <c r="O146" s="135"/>
      <c r="P146" s="447"/>
      <c r="Q146" s="135"/>
      <c r="R146" s="135"/>
      <c r="S146" s="135"/>
      <c r="T146" s="135"/>
      <c r="U146" s="135"/>
      <c r="V146" s="124"/>
      <c r="W146" s="128"/>
      <c r="X146" s="148"/>
    </row>
    <row r="147" spans="1:24" ht="17.25" customHeight="1">
      <c r="A147" s="450"/>
      <c r="B147" s="131">
        <v>35702</v>
      </c>
      <c r="C147" s="469" t="s">
        <v>669</v>
      </c>
      <c r="D147" s="451"/>
      <c r="E147" s="452">
        <v>0</v>
      </c>
      <c r="F147" s="453">
        <v>12000000</v>
      </c>
      <c r="G147" s="453">
        <v>0</v>
      </c>
      <c r="H147" s="453">
        <v>0</v>
      </c>
      <c r="I147" s="150">
        <f>SUM(E147:H147)</f>
        <v>12000000</v>
      </c>
      <c r="J147" s="451"/>
      <c r="K147" s="453">
        <v>0</v>
      </c>
      <c r="L147" s="453">
        <v>295045</v>
      </c>
      <c r="M147" s="453">
        <v>0</v>
      </c>
      <c r="N147" s="454">
        <v>0</v>
      </c>
      <c r="O147" s="150">
        <f>SUM(K147:N147)</f>
        <v>295045</v>
      </c>
      <c r="P147" s="451"/>
      <c r="Q147" s="455">
        <f aca="true" t="shared" si="24" ref="Q147:T150">E147+K147</f>
        <v>0</v>
      </c>
      <c r="R147" s="455">
        <f t="shared" si="24"/>
        <v>12295045</v>
      </c>
      <c r="S147" s="455">
        <f t="shared" si="24"/>
        <v>0</v>
      </c>
      <c r="T147" s="455">
        <f t="shared" si="24"/>
        <v>0</v>
      </c>
      <c r="U147" s="150">
        <f>SUM(Q147:T147)</f>
        <v>12295045</v>
      </c>
      <c r="V147" s="124"/>
      <c r="W147" s="148">
        <v>0</v>
      </c>
      <c r="X147" s="148">
        <f>O147</f>
        <v>295045</v>
      </c>
    </row>
    <row r="148" spans="1:24" ht="17.25" customHeight="1">
      <c r="A148" s="450"/>
      <c r="B148" s="131">
        <v>35703</v>
      </c>
      <c r="C148" s="470" t="s">
        <v>670</v>
      </c>
      <c r="D148" s="451"/>
      <c r="E148" s="452">
        <v>983679</v>
      </c>
      <c r="F148" s="453">
        <v>2514740</v>
      </c>
      <c r="G148" s="453">
        <v>0</v>
      </c>
      <c r="H148" s="453">
        <v>0</v>
      </c>
      <c r="I148" s="150">
        <f>SUM(E148:H148)</f>
        <v>3498419</v>
      </c>
      <c r="J148" s="451"/>
      <c r="K148" s="453">
        <v>0</v>
      </c>
      <c r="L148" s="453">
        <v>-295045</v>
      </c>
      <c r="M148" s="453">
        <v>0</v>
      </c>
      <c r="N148" s="454">
        <v>0</v>
      </c>
      <c r="O148" s="150">
        <f>SUM(K148:N148)</f>
        <v>-295045</v>
      </c>
      <c r="P148" s="451"/>
      <c r="Q148" s="455">
        <f aca="true" t="shared" si="25" ref="Q148:T149">E148+K148</f>
        <v>983679</v>
      </c>
      <c r="R148" s="455">
        <f t="shared" si="25"/>
        <v>2219695</v>
      </c>
      <c r="S148" s="455">
        <f t="shared" si="25"/>
        <v>0</v>
      </c>
      <c r="T148" s="455">
        <f t="shared" si="25"/>
        <v>0</v>
      </c>
      <c r="U148" s="150">
        <f>SUM(Q148:T148)</f>
        <v>3203374</v>
      </c>
      <c r="V148" s="124"/>
      <c r="W148" s="148">
        <v>0</v>
      </c>
      <c r="X148" s="148">
        <f>O148</f>
        <v>-295045</v>
      </c>
    </row>
    <row r="149" spans="1:24" ht="17.25" customHeight="1">
      <c r="A149" s="450"/>
      <c r="B149" s="131">
        <v>35774</v>
      </c>
      <c r="C149" s="147" t="s">
        <v>646</v>
      </c>
      <c r="D149" s="451"/>
      <c r="E149" s="452">
        <v>4523280</v>
      </c>
      <c r="F149" s="453">
        <v>0</v>
      </c>
      <c r="G149" s="453">
        <v>0</v>
      </c>
      <c r="H149" s="453">
        <v>1130820</v>
      </c>
      <c r="I149" s="150">
        <f>SUM(E149:H149)</f>
        <v>5654100</v>
      </c>
      <c r="J149" s="451"/>
      <c r="K149" s="453">
        <v>0</v>
      </c>
      <c r="L149" s="453">
        <v>0</v>
      </c>
      <c r="M149" s="453">
        <v>0</v>
      </c>
      <c r="N149" s="454">
        <v>1000000</v>
      </c>
      <c r="O149" s="150">
        <f>SUM(K149:N149)</f>
        <v>1000000</v>
      </c>
      <c r="P149" s="451"/>
      <c r="Q149" s="455">
        <f t="shared" si="25"/>
        <v>4523280</v>
      </c>
      <c r="R149" s="455">
        <f t="shared" si="25"/>
        <v>0</v>
      </c>
      <c r="S149" s="455">
        <f t="shared" si="25"/>
        <v>0</v>
      </c>
      <c r="T149" s="455">
        <f t="shared" si="25"/>
        <v>2130820</v>
      </c>
      <c r="U149" s="150">
        <f>SUM(Q149:T149)</f>
        <v>6654100</v>
      </c>
      <c r="V149" s="124"/>
      <c r="W149" s="148">
        <v>0</v>
      </c>
      <c r="X149" s="148">
        <f>O149</f>
        <v>1000000</v>
      </c>
    </row>
    <row r="150" spans="1:24" ht="17.25" customHeight="1">
      <c r="A150" s="450"/>
      <c r="B150" s="131">
        <v>35789</v>
      </c>
      <c r="C150" s="147" t="s">
        <v>672</v>
      </c>
      <c r="D150" s="451"/>
      <c r="E150" s="452">
        <v>0</v>
      </c>
      <c r="F150" s="453">
        <v>0</v>
      </c>
      <c r="G150" s="453">
        <v>0</v>
      </c>
      <c r="H150" s="453">
        <v>3000000</v>
      </c>
      <c r="I150" s="150">
        <f>SUM(E150:H150)</f>
        <v>3000000</v>
      </c>
      <c r="J150" s="451"/>
      <c r="K150" s="453">
        <v>0</v>
      </c>
      <c r="L150" s="453">
        <v>0</v>
      </c>
      <c r="M150" s="453">
        <v>0</v>
      </c>
      <c r="N150" s="454">
        <v>-1000000</v>
      </c>
      <c r="O150" s="150">
        <f>SUM(K150:N150)</f>
        <v>-1000000</v>
      </c>
      <c r="P150" s="451"/>
      <c r="Q150" s="455">
        <f t="shared" si="24"/>
        <v>0</v>
      </c>
      <c r="R150" s="455">
        <f t="shared" si="24"/>
        <v>0</v>
      </c>
      <c r="S150" s="455">
        <f t="shared" si="24"/>
        <v>0</v>
      </c>
      <c r="T150" s="455">
        <f t="shared" si="24"/>
        <v>2000000</v>
      </c>
      <c r="U150" s="150">
        <f>SUM(Q150:T150)</f>
        <v>2000000</v>
      </c>
      <c r="V150" s="124"/>
      <c r="W150" s="148">
        <v>0</v>
      </c>
      <c r="X150" s="148">
        <f>O150</f>
        <v>-1000000</v>
      </c>
    </row>
    <row r="151" spans="1:24" ht="4.5" customHeight="1">
      <c r="A151" s="449"/>
      <c r="B151" s="143"/>
      <c r="C151" s="460"/>
      <c r="D151" s="461"/>
      <c r="E151" s="144"/>
      <c r="F151" s="144"/>
      <c r="G151" s="144"/>
      <c r="H151" s="144"/>
      <c r="I151" s="144"/>
      <c r="J151" s="461"/>
      <c r="K151" s="144"/>
      <c r="L151" s="144"/>
      <c r="M151" s="144"/>
      <c r="N151" s="144"/>
      <c r="O151" s="144"/>
      <c r="P151" s="461"/>
      <c r="Q151" s="144"/>
      <c r="R151" s="144"/>
      <c r="S151" s="144"/>
      <c r="T151" s="144"/>
      <c r="U151" s="144"/>
      <c r="V151" s="124"/>
      <c r="W151" s="128"/>
      <c r="X151" s="148"/>
    </row>
    <row r="152" spans="1:24" ht="12.75">
      <c r="A152" s="449"/>
      <c r="B152" s="136"/>
      <c r="C152" s="141" t="s">
        <v>106</v>
      </c>
      <c r="D152" s="462"/>
      <c r="E152" s="140">
        <f>SUM(E146:E151)</f>
        <v>5506959</v>
      </c>
      <c r="F152" s="140">
        <f>SUM(F146:F151)</f>
        <v>14514740</v>
      </c>
      <c r="G152" s="140">
        <f>SUM(G146:G151)</f>
        <v>0</v>
      </c>
      <c r="H152" s="140">
        <f>SUM(H146:H151)</f>
        <v>4130820</v>
      </c>
      <c r="I152" s="140">
        <f>SUM(I146:I151)</f>
        <v>24152519</v>
      </c>
      <c r="J152" s="462"/>
      <c r="K152" s="140">
        <f>SUM(K146:K151)</f>
        <v>0</v>
      </c>
      <c r="L152" s="140">
        <f>SUM(L146:L151)</f>
        <v>0</v>
      </c>
      <c r="M152" s="140">
        <f>SUM(M146:M151)</f>
        <v>0</v>
      </c>
      <c r="N152" s="140">
        <f>SUM(N146:N151)</f>
        <v>0</v>
      </c>
      <c r="O152" s="140">
        <f>SUM(O146:O151)</f>
        <v>0</v>
      </c>
      <c r="P152" s="462"/>
      <c r="Q152" s="140">
        <f>SUM(Q146:Q151)</f>
        <v>5506959</v>
      </c>
      <c r="R152" s="140">
        <f>SUM(R146:R151)</f>
        <v>14514740</v>
      </c>
      <c r="S152" s="140">
        <f>SUM(S146:S151)</f>
        <v>0</v>
      </c>
      <c r="T152" s="140">
        <f>SUM(T146:T151)</f>
        <v>4130820</v>
      </c>
      <c r="U152" s="140">
        <f>SUM(U146:U151)</f>
        <v>24152519</v>
      </c>
      <c r="V152" s="124"/>
      <c r="W152" s="128"/>
      <c r="X152" s="128"/>
    </row>
    <row r="153" spans="1:24" ht="4.5" customHeight="1">
      <c r="A153" s="449"/>
      <c r="B153" s="136"/>
      <c r="C153" s="464"/>
      <c r="D153" s="465"/>
      <c r="E153" s="137"/>
      <c r="F153" s="137"/>
      <c r="G153" s="137"/>
      <c r="H153" s="137"/>
      <c r="I153" s="137"/>
      <c r="J153" s="465"/>
      <c r="K153" s="137"/>
      <c r="L153" s="137"/>
      <c r="M153" s="137"/>
      <c r="N153" s="137"/>
      <c r="O153" s="137"/>
      <c r="P153" s="465"/>
      <c r="Q153" s="137"/>
      <c r="R153" s="137"/>
      <c r="S153" s="137"/>
      <c r="T153" s="137"/>
      <c r="U153" s="137"/>
      <c r="V153" s="124"/>
      <c r="W153" s="128"/>
      <c r="X153" s="128"/>
    </row>
    <row r="154" spans="1:24" ht="13.5" thickBot="1">
      <c r="A154" s="84"/>
      <c r="B154" s="130" t="s">
        <v>648</v>
      </c>
      <c r="C154" s="125"/>
      <c r="D154" s="466"/>
      <c r="E154" s="126">
        <f>E135+E143+E152</f>
        <v>11558944</v>
      </c>
      <c r="F154" s="126">
        <f>F135+F143+F152</f>
        <v>18014740</v>
      </c>
      <c r="G154" s="126">
        <f>G135+G143+G152</f>
        <v>0</v>
      </c>
      <c r="H154" s="126">
        <f>H135+H143+H152</f>
        <v>5865820</v>
      </c>
      <c r="I154" s="126">
        <f>I135+I143+I152</f>
        <v>35439504</v>
      </c>
      <c r="J154" s="467"/>
      <c r="K154" s="126">
        <f>K135+K143+K152</f>
        <v>4578809</v>
      </c>
      <c r="L154" s="126">
        <f>L135+L143+L152</f>
        <v>0</v>
      </c>
      <c r="M154" s="126">
        <f>M135+M143+M152</f>
        <v>0</v>
      </c>
      <c r="N154" s="126">
        <f>N135+N143+N152</f>
        <v>3517500</v>
      </c>
      <c r="O154" s="126">
        <f>O135+O143+O152</f>
        <v>8096309</v>
      </c>
      <c r="P154" s="467"/>
      <c r="Q154" s="126">
        <f>Q135+Q143+Q152</f>
        <v>16137753</v>
      </c>
      <c r="R154" s="126">
        <f>R135+R143+R152</f>
        <v>18014740</v>
      </c>
      <c r="S154" s="126">
        <f>S135+S143+S152</f>
        <v>0</v>
      </c>
      <c r="T154" s="126">
        <f>T135+T143+T152</f>
        <v>9383320</v>
      </c>
      <c r="U154" s="126">
        <f>U135+U143+U152</f>
        <v>43535813</v>
      </c>
      <c r="V154" s="127"/>
      <c r="W154" s="91">
        <f>SUM(W120:W152)</f>
        <v>1361000</v>
      </c>
      <c r="X154" s="91">
        <f>SUM(X120:X152)</f>
        <v>8096309</v>
      </c>
    </row>
    <row r="155" spans="4:22" ht="13.5" thickTop="1">
      <c r="D155" s="145"/>
      <c r="J155" s="145"/>
      <c r="P155" s="145"/>
      <c r="V155" s="3"/>
    </row>
    <row r="156" spans="1:24" ht="13.5" thickBot="1">
      <c r="A156" s="84"/>
      <c r="B156" s="130" t="s">
        <v>647</v>
      </c>
      <c r="C156" s="125"/>
      <c r="D156" s="466"/>
      <c r="E156" s="126">
        <f>E111+E154</f>
        <v>102039326</v>
      </c>
      <c r="F156" s="126">
        <f>F111+F154</f>
        <v>101062740</v>
      </c>
      <c r="G156" s="126">
        <f>G111+G154</f>
        <v>25550000</v>
      </c>
      <c r="H156" s="126">
        <f>H111+H154</f>
        <v>38175777</v>
      </c>
      <c r="I156" s="126">
        <f>I111+I154</f>
        <v>266827843</v>
      </c>
      <c r="J156" s="467"/>
      <c r="K156" s="126">
        <f>K111+K154</f>
        <v>4578809</v>
      </c>
      <c r="L156" s="126">
        <f>L111+L154</f>
        <v>0</v>
      </c>
      <c r="M156" s="126">
        <f>M111+M154</f>
        <v>338584041</v>
      </c>
      <c r="N156" s="126">
        <f>N111+N154</f>
        <v>16327500</v>
      </c>
      <c r="O156" s="126">
        <f>O111+O154</f>
        <v>359490350</v>
      </c>
      <c r="P156" s="467"/>
      <c r="Q156" s="126">
        <f>Q111+Q154</f>
        <v>106618135</v>
      </c>
      <c r="R156" s="126">
        <f>R111+R154</f>
        <v>101062740</v>
      </c>
      <c r="S156" s="126">
        <f>S111+S154</f>
        <v>364134041</v>
      </c>
      <c r="T156" s="126">
        <f>T111+T154</f>
        <v>54503277</v>
      </c>
      <c r="U156" s="126">
        <f>U111+U154</f>
        <v>626318193</v>
      </c>
      <c r="V156" s="127"/>
      <c r="W156" s="468"/>
      <c r="X156" s="468"/>
    </row>
    <row r="157" ht="13.5" thickTop="1"/>
    <row r="158" spans="1:24" ht="12.75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</row>
  </sheetData>
  <mergeCells count="6">
    <mergeCell ref="Q6:U6"/>
    <mergeCell ref="B114:C114"/>
    <mergeCell ref="B115:C115"/>
    <mergeCell ref="E6:I6"/>
    <mergeCell ref="K6:O6"/>
    <mergeCell ref="B12:C12"/>
  </mergeCells>
  <printOptions horizontalCentered="1"/>
  <pageMargins left="0.2" right="0.2" top="0.33" bottom="0.31" header="0.17" footer="0.17"/>
  <pageSetup fitToHeight="2" horizontalDpi="600" verticalDpi="600" orientation="landscape" paperSize="5" scale="54" r:id="rId3"/>
  <headerFooter alignWithMargins="0">
    <oddFooter>&amp;L&amp;8H:\Finance\Budget\2008\Capital\Amendments\July\[Qtr2, Cap Bud Amend, July, ver 1, 5-23-08.xls]June 08&amp;C&amp;P of &amp;N&amp;R&amp;8Ed Petrie &amp;D  &amp;T</oddFooter>
  </headerFooter>
  <rowBreaks count="1" manualBreakCount="1">
    <brk id="112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9"/>
  <sheetViews>
    <sheetView workbookViewId="0" topLeftCell="A2">
      <selection activeCell="A7" sqref="A7"/>
    </sheetView>
  </sheetViews>
  <sheetFormatPr defaultColWidth="9.140625" defaultRowHeight="12.75"/>
  <cols>
    <col min="1" max="1" width="97.140625" style="0" customWidth="1"/>
  </cols>
  <sheetData>
    <row r="1" ht="12.75">
      <c r="A1" s="152"/>
    </row>
    <row r="2" ht="12.75">
      <c r="A2" s="152"/>
    </row>
    <row r="3" ht="12.75">
      <c r="A3" s="153" t="s">
        <v>108</v>
      </c>
    </row>
    <row r="4" ht="12.75">
      <c r="A4" s="153"/>
    </row>
    <row r="5" ht="25.5">
      <c r="A5" s="153" t="s">
        <v>109</v>
      </c>
    </row>
    <row r="6" ht="12.75">
      <c r="A6" s="153"/>
    </row>
    <row r="7" ht="12.75">
      <c r="A7" s="153" t="s">
        <v>110</v>
      </c>
    </row>
    <row r="8" ht="12.75">
      <c r="A8" s="153"/>
    </row>
    <row r="9" ht="12.75">
      <c r="A9" s="152"/>
    </row>
    <row r="10" ht="12.75">
      <c r="A10" s="152"/>
    </row>
    <row r="11" ht="12.75">
      <c r="A11" s="154" t="s">
        <v>111</v>
      </c>
    </row>
    <row r="12" ht="12.75">
      <c r="A12" s="154" t="s">
        <v>112</v>
      </c>
    </row>
    <row r="13" ht="12.75">
      <c r="A13" s="154" t="s">
        <v>113</v>
      </c>
    </row>
    <row r="14" ht="12.75">
      <c r="A14" s="154" t="s">
        <v>114</v>
      </c>
    </row>
    <row r="15" ht="12.75">
      <c r="A15" s="154" t="s">
        <v>115</v>
      </c>
    </row>
    <row r="16" ht="12.75">
      <c r="A16" s="152"/>
    </row>
    <row r="17" ht="12.75">
      <c r="A17" s="155"/>
    </row>
    <row r="18" ht="39.75">
      <c r="A18" s="153" t="s">
        <v>116</v>
      </c>
    </row>
    <row r="19" ht="12.75">
      <c r="A19" s="153"/>
    </row>
    <row r="20" ht="12.75">
      <c r="A20" s="152"/>
    </row>
    <row r="21" ht="12.75">
      <c r="A21" s="152"/>
    </row>
    <row r="22" ht="12.75">
      <c r="A22" s="154" t="s">
        <v>117</v>
      </c>
    </row>
    <row r="23" ht="12.75">
      <c r="A23" s="154" t="s">
        <v>118</v>
      </c>
    </row>
    <row r="24" ht="12.75">
      <c r="A24" s="154" t="s">
        <v>119</v>
      </c>
    </row>
    <row r="25" ht="12.75">
      <c r="A25" s="154" t="s">
        <v>120</v>
      </c>
    </row>
    <row r="26" ht="12.75">
      <c r="A26" s="154" t="s">
        <v>115</v>
      </c>
    </row>
    <row r="27" ht="12.75">
      <c r="A27" s="152"/>
    </row>
    <row r="28" ht="12.75">
      <c r="A28" s="155"/>
    </row>
    <row r="29" ht="12.75">
      <c r="A29" s="153" t="s">
        <v>121</v>
      </c>
    </row>
    <row r="30" ht="12.75">
      <c r="A30" s="153" t="s">
        <v>122</v>
      </c>
    </row>
    <row r="31" ht="38.25">
      <c r="A31" s="153" t="s">
        <v>123</v>
      </c>
    </row>
    <row r="32" ht="12.75">
      <c r="A32" s="153" t="s">
        <v>124</v>
      </c>
    </row>
    <row r="33" ht="12.75">
      <c r="A33" s="153" t="s">
        <v>125</v>
      </c>
    </row>
    <row r="34" ht="12.75">
      <c r="A34" s="153" t="s">
        <v>126</v>
      </c>
    </row>
    <row r="35" ht="12.75">
      <c r="A35" s="153"/>
    </row>
    <row r="36" ht="12.75">
      <c r="A36" s="152"/>
    </row>
    <row r="37" ht="12.75">
      <c r="A37" s="152"/>
    </row>
    <row r="38" ht="12.75">
      <c r="A38" s="154" t="s">
        <v>127</v>
      </c>
    </row>
    <row r="39" ht="12.75">
      <c r="A39" s="154" t="s">
        <v>128</v>
      </c>
    </row>
    <row r="40" ht="12.75">
      <c r="A40" s="154" t="s">
        <v>113</v>
      </c>
    </row>
    <row r="41" ht="12.75">
      <c r="A41" s="154" t="s">
        <v>129</v>
      </c>
    </row>
    <row r="42" ht="12.75">
      <c r="A42" s="154" t="s">
        <v>115</v>
      </c>
    </row>
    <row r="43" ht="12.75">
      <c r="A43" s="152"/>
    </row>
    <row r="44" ht="12.75">
      <c r="A44" s="155"/>
    </row>
    <row r="45" ht="12.75">
      <c r="A45" s="156" t="s">
        <v>130</v>
      </c>
    </row>
    <row r="46" ht="12.75">
      <c r="A46" s="156"/>
    </row>
    <row r="47" ht="63.75">
      <c r="A47" s="156" t="s">
        <v>131</v>
      </c>
    </row>
    <row r="48" ht="12.75">
      <c r="A48" s="156"/>
    </row>
    <row r="49" ht="38.25">
      <c r="A49" s="156" t="s">
        <v>132</v>
      </c>
    </row>
    <row r="50" ht="12.75">
      <c r="A50" s="156"/>
    </row>
    <row r="51" ht="25.5">
      <c r="A51" s="156" t="s">
        <v>133</v>
      </c>
    </row>
    <row r="52" ht="12.75">
      <c r="A52" s="156"/>
    </row>
    <row r="53" ht="25.5">
      <c r="A53" s="156" t="s">
        <v>134</v>
      </c>
    </row>
    <row r="54" ht="12.75">
      <c r="A54" s="156"/>
    </row>
    <row r="55" ht="12.75">
      <c r="A55" s="156" t="s">
        <v>135</v>
      </c>
    </row>
    <row r="56" ht="12.75">
      <c r="A56" s="156" t="s">
        <v>136</v>
      </c>
    </row>
    <row r="57" ht="12.75">
      <c r="A57" s="156"/>
    </row>
    <row r="58" ht="12.75">
      <c r="A58" s="152"/>
    </row>
    <row r="59" ht="12.75">
      <c r="A59" s="152"/>
    </row>
    <row r="60" ht="12.75">
      <c r="A60" s="154" t="s">
        <v>117</v>
      </c>
    </row>
    <row r="61" ht="12.75">
      <c r="A61" s="154" t="s">
        <v>137</v>
      </c>
    </row>
    <row r="62" ht="12.75">
      <c r="A62" s="154" t="s">
        <v>138</v>
      </c>
    </row>
    <row r="63" ht="12.75">
      <c r="A63" s="154" t="s">
        <v>139</v>
      </c>
    </row>
    <row r="64" ht="12.75">
      <c r="A64" s="152"/>
    </row>
    <row r="65" ht="12.75">
      <c r="A65" s="155"/>
    </row>
    <row r="66" ht="12.75">
      <c r="A66" s="157" t="s">
        <v>140</v>
      </c>
    </row>
    <row r="67" ht="38.25">
      <c r="A67" s="157" t="s">
        <v>141</v>
      </c>
    </row>
    <row r="68" ht="12.75">
      <c r="A68" s="157" t="s">
        <v>125</v>
      </c>
    </row>
    <row r="69" ht="12.75">
      <c r="A69" s="157" t="s">
        <v>126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102"/>
  <sheetViews>
    <sheetView workbookViewId="0" topLeftCell="A1">
      <selection activeCell="A1" sqref="A1"/>
    </sheetView>
  </sheetViews>
  <sheetFormatPr defaultColWidth="9.140625" defaultRowHeight="12.75"/>
  <sheetData>
    <row r="1" spans="1:11" ht="15.75">
      <c r="A1" s="439" t="s">
        <v>642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ht="12.75">
      <c r="A2" s="441" t="s">
        <v>643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82" spans="1:69" ht="42" customHeight="1">
      <c r="A82" s="437" t="s">
        <v>640</v>
      </c>
      <c r="B82" s="436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  <c r="R82" s="436"/>
      <c r="S82" s="436"/>
      <c r="T82" s="436"/>
      <c r="U82" s="436"/>
      <c r="V82" s="436"/>
      <c r="W82" s="436"/>
      <c r="X82" s="436"/>
      <c r="Y82" s="436"/>
      <c r="Z82" s="436"/>
      <c r="AA82" s="436"/>
      <c r="AB82" s="436"/>
      <c r="AC82" s="436"/>
      <c r="AD82" s="436"/>
      <c r="AE82" s="436"/>
      <c r="AF82" s="436"/>
      <c r="AG82" s="436"/>
      <c r="AH82" s="436"/>
      <c r="AI82" s="436"/>
      <c r="AJ82" s="436"/>
      <c r="AK82" s="436"/>
      <c r="AL82" s="436"/>
      <c r="AM82" s="436"/>
      <c r="AN82" s="436"/>
      <c r="AO82" s="436"/>
      <c r="AP82" s="436"/>
      <c r="AQ82" s="436"/>
      <c r="AR82" s="436"/>
      <c r="AS82" s="436"/>
      <c r="AT82" s="436"/>
      <c r="AU82" s="436"/>
      <c r="AV82" s="436"/>
      <c r="AW82" s="436"/>
      <c r="AX82" s="436"/>
      <c r="AY82" s="436"/>
      <c r="AZ82" s="436"/>
      <c r="BA82" s="436"/>
      <c r="BB82" s="436"/>
      <c r="BC82" s="436"/>
      <c r="BD82" s="436"/>
      <c r="BE82" s="436"/>
      <c r="BF82" s="436"/>
      <c r="BG82" s="436"/>
      <c r="BH82" s="436"/>
      <c r="BI82" s="436"/>
      <c r="BJ82" s="436"/>
      <c r="BK82" s="436"/>
      <c r="BL82" s="436"/>
      <c r="BM82" s="436"/>
      <c r="BN82" s="436"/>
      <c r="BO82" s="436"/>
      <c r="BP82" s="436"/>
      <c r="BQ82" s="436"/>
    </row>
    <row r="84" spans="1:69" ht="12.75">
      <c r="A84" s="296"/>
      <c r="B84" s="296"/>
      <c r="C84" s="297"/>
      <c r="D84" s="296" t="s">
        <v>568</v>
      </c>
      <c r="E84" s="298"/>
      <c r="F84" s="298"/>
      <c r="G84" s="298"/>
      <c r="H84" s="298"/>
      <c r="I84" s="298"/>
      <c r="J84" s="298"/>
      <c r="K84" s="298"/>
      <c r="L84" s="298"/>
      <c r="M84" s="299" t="s">
        <v>569</v>
      </c>
      <c r="N84" s="299" t="s">
        <v>569</v>
      </c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9" t="s">
        <v>569</v>
      </c>
      <c r="AA84" s="296"/>
      <c r="AB84" s="300" t="s">
        <v>570</v>
      </c>
      <c r="AC84" s="299" t="s">
        <v>569</v>
      </c>
      <c r="AD84" s="299" t="s">
        <v>569</v>
      </c>
      <c r="AE84" s="301" t="s">
        <v>571</v>
      </c>
      <c r="AF84" s="302"/>
      <c r="AG84" s="303" t="s">
        <v>569</v>
      </c>
      <c r="AH84" s="304" t="s">
        <v>572</v>
      </c>
      <c r="AI84" s="304"/>
      <c r="AJ84" s="304"/>
      <c r="AK84" s="305" t="s">
        <v>569</v>
      </c>
      <c r="AL84" s="305"/>
      <c r="AM84" s="305"/>
      <c r="AN84" s="305"/>
      <c r="AO84" s="305"/>
      <c r="AP84" s="305" t="s">
        <v>569</v>
      </c>
      <c r="AQ84" s="305" t="s">
        <v>569</v>
      </c>
      <c r="AR84" s="305"/>
      <c r="AS84" s="299" t="s">
        <v>569</v>
      </c>
      <c r="AT84" s="305" t="s">
        <v>569</v>
      </c>
      <c r="AU84" s="305" t="s">
        <v>569</v>
      </c>
      <c r="AV84" s="305" t="s">
        <v>569</v>
      </c>
      <c r="AW84" s="305" t="s">
        <v>569</v>
      </c>
      <c r="AX84" s="299" t="s">
        <v>569</v>
      </c>
      <c r="AY84" s="299" t="s">
        <v>569</v>
      </c>
      <c r="AZ84" s="299" t="s">
        <v>569</v>
      </c>
      <c r="BA84" s="299" t="s">
        <v>569</v>
      </c>
      <c r="BB84" s="299" t="s">
        <v>569</v>
      </c>
      <c r="BC84" s="299" t="s">
        <v>569</v>
      </c>
      <c r="BD84" s="299"/>
      <c r="BE84" s="306"/>
      <c r="BF84" s="307" t="s">
        <v>573</v>
      </c>
      <c r="BG84" s="307" t="s">
        <v>574</v>
      </c>
      <c r="BH84" s="306" t="s">
        <v>575</v>
      </c>
      <c r="BI84" s="307" t="s">
        <v>576</v>
      </c>
      <c r="BJ84" s="307" t="s">
        <v>577</v>
      </c>
      <c r="BK84" s="307" t="s">
        <v>578</v>
      </c>
      <c r="BL84" s="307" t="s">
        <v>579</v>
      </c>
      <c r="BM84" s="307" t="s">
        <v>580</v>
      </c>
      <c r="BN84" s="307" t="s">
        <v>581</v>
      </c>
      <c r="BO84" s="296"/>
      <c r="BP84" s="296"/>
      <c r="BQ84" s="299" t="s">
        <v>569</v>
      </c>
    </row>
    <row r="85" spans="1:69" ht="12.75">
      <c r="A85" s="296"/>
      <c r="B85" s="308" t="s">
        <v>582</v>
      </c>
      <c r="C85" s="309"/>
      <c r="D85" s="296"/>
      <c r="E85" s="310"/>
      <c r="F85" s="310"/>
      <c r="G85" s="310"/>
      <c r="H85" s="310"/>
      <c r="I85" s="310"/>
      <c r="J85" s="310"/>
      <c r="K85" s="310"/>
      <c r="L85" s="310"/>
      <c r="M85" s="311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3" t="s">
        <v>583</v>
      </c>
      <c r="AA85" s="314"/>
      <c r="AB85" s="315"/>
      <c r="AC85" s="315"/>
      <c r="AD85" s="315"/>
      <c r="AE85" s="316"/>
      <c r="AF85" s="315"/>
      <c r="AG85" s="316"/>
      <c r="AH85" s="315"/>
      <c r="AI85" s="315"/>
      <c r="AJ85" s="317"/>
      <c r="AK85" s="316"/>
      <c r="AL85" s="316"/>
      <c r="AM85" s="316"/>
      <c r="AN85" s="316"/>
      <c r="AO85" s="316"/>
      <c r="AP85" s="318"/>
      <c r="AQ85" s="319"/>
      <c r="AR85" s="319"/>
      <c r="AS85" s="319"/>
      <c r="AT85" s="319"/>
      <c r="AU85" s="319"/>
      <c r="AV85" s="319"/>
      <c r="AW85" s="319"/>
      <c r="AX85" s="319"/>
      <c r="AY85" s="319"/>
      <c r="AZ85" s="319"/>
      <c r="BA85" s="320"/>
      <c r="BB85" s="320"/>
      <c r="BC85" s="320"/>
      <c r="BD85" s="319"/>
      <c r="BE85" s="321"/>
      <c r="BF85" s="322"/>
      <c r="BG85" s="322"/>
      <c r="BH85" s="322"/>
      <c r="BI85" s="322"/>
      <c r="BJ85" s="322"/>
      <c r="BK85" s="323"/>
      <c r="BL85" s="323"/>
      <c r="BM85" s="323"/>
      <c r="BN85" s="323"/>
      <c r="BO85" s="296"/>
      <c r="BP85" s="321"/>
      <c r="BQ85" s="315"/>
    </row>
    <row r="86" spans="1:69" ht="12.75">
      <c r="A86" s="296"/>
      <c r="B86" s="324" t="s">
        <v>584</v>
      </c>
      <c r="C86" s="325"/>
      <c r="D86" s="296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0"/>
      <c r="X86" s="310"/>
      <c r="Y86" s="310"/>
      <c r="Z86" s="318"/>
      <c r="AA86" s="312"/>
      <c r="AB86" s="326"/>
      <c r="AC86" s="327"/>
      <c r="AD86" s="328"/>
      <c r="AE86" s="329" t="s">
        <v>585</v>
      </c>
      <c r="AF86" s="330"/>
      <c r="AG86" s="331"/>
      <c r="AH86" s="330"/>
      <c r="AI86" s="330"/>
      <c r="AJ86" s="332"/>
      <c r="AK86" s="330"/>
      <c r="AL86" s="330"/>
      <c r="AM86" s="330"/>
      <c r="AN86" s="330"/>
      <c r="AO86" s="330"/>
      <c r="AP86" s="333"/>
      <c r="AQ86" s="334"/>
      <c r="AR86" s="334"/>
      <c r="AS86" s="334"/>
      <c r="AT86" s="335"/>
      <c r="AU86" s="323"/>
      <c r="AV86" s="334"/>
      <c r="AW86" s="334"/>
      <c r="AX86" s="334"/>
      <c r="AY86" s="334"/>
      <c r="AZ86" s="334"/>
      <c r="BA86" s="320"/>
      <c r="BB86" s="320"/>
      <c r="BC86" s="320"/>
      <c r="BD86" s="334"/>
      <c r="BE86" s="321"/>
      <c r="BF86" s="336" t="s">
        <v>586</v>
      </c>
      <c r="BG86" s="337"/>
      <c r="BH86" s="322"/>
      <c r="BI86" s="322"/>
      <c r="BJ86" s="322"/>
      <c r="BK86" s="323"/>
      <c r="BL86" s="323"/>
      <c r="BM86" s="323"/>
      <c r="BN86" s="323"/>
      <c r="BO86" s="296"/>
      <c r="BP86" s="321"/>
      <c r="BQ86" s="328"/>
    </row>
    <row r="87" spans="1:69" ht="12.75">
      <c r="A87" s="296"/>
      <c r="B87" s="338" t="s">
        <v>587</v>
      </c>
      <c r="C87" s="339"/>
      <c r="D87" s="296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8"/>
      <c r="AA87" s="312"/>
      <c r="AB87" s="340"/>
      <c r="AC87" s="341"/>
      <c r="AD87" s="342"/>
      <c r="AE87" s="343"/>
      <c r="AF87" s="344" t="s">
        <v>588</v>
      </c>
      <c r="AG87" s="345"/>
      <c r="AH87" s="346"/>
      <c r="AI87" s="346"/>
      <c r="AJ87" s="347"/>
      <c r="AK87" s="348"/>
      <c r="AL87" s="348"/>
      <c r="AM87" s="348"/>
      <c r="AN87" s="348"/>
      <c r="AO87" s="348"/>
      <c r="AP87" s="349"/>
      <c r="AQ87" s="350"/>
      <c r="AR87" s="350"/>
      <c r="AS87" s="350"/>
      <c r="AT87" s="351"/>
      <c r="AU87" s="352"/>
      <c r="AV87" s="350"/>
      <c r="AW87" s="350"/>
      <c r="AX87" s="350"/>
      <c r="AY87" s="350"/>
      <c r="AZ87" s="350"/>
      <c r="BA87" s="320"/>
      <c r="BB87" s="320"/>
      <c r="BC87" s="320"/>
      <c r="BD87" s="321"/>
      <c r="BE87" s="321"/>
      <c r="BF87" s="353" t="s">
        <v>589</v>
      </c>
      <c r="BG87" s="354"/>
      <c r="BH87" s="322"/>
      <c r="BI87" s="355" t="s">
        <v>590</v>
      </c>
      <c r="BJ87" s="322"/>
      <c r="BK87" s="352"/>
      <c r="BL87" s="352"/>
      <c r="BM87" s="352"/>
      <c r="BN87" s="352"/>
      <c r="BO87" s="296"/>
      <c r="BP87" s="321"/>
      <c r="BQ87" s="342"/>
    </row>
    <row r="88" spans="1:69" ht="12.75">
      <c r="A88" s="296"/>
      <c r="B88" s="356"/>
      <c r="C88" s="357"/>
      <c r="D88" s="358" t="s">
        <v>591</v>
      </c>
      <c r="E88" s="310"/>
      <c r="F88" s="310"/>
      <c r="G88" s="310"/>
      <c r="H88" s="310"/>
      <c r="I88" s="310"/>
      <c r="J88" s="310"/>
      <c r="K88" s="310"/>
      <c r="L88" s="310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359"/>
      <c r="X88" s="359"/>
      <c r="Y88" s="359"/>
      <c r="Z88" s="318"/>
      <c r="AA88" s="312"/>
      <c r="AB88" s="315"/>
      <c r="AC88" s="327"/>
      <c r="AD88" s="328"/>
      <c r="AE88" s="330"/>
      <c r="AF88" s="348"/>
      <c r="AG88" s="360"/>
      <c r="AH88" s="328"/>
      <c r="AI88" s="328"/>
      <c r="AJ88" s="361"/>
      <c r="AK88" s="321"/>
      <c r="AL88" s="321"/>
      <c r="AM88" s="328"/>
      <c r="AN88" s="328"/>
      <c r="AO88" s="328"/>
      <c r="AP88" s="362"/>
      <c r="AQ88" s="362"/>
      <c r="AR88" s="362"/>
      <c r="AS88" s="350"/>
      <c r="AT88" s="363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64"/>
      <c r="BF88" s="322"/>
      <c r="BG88" s="322"/>
      <c r="BH88" s="322"/>
      <c r="BI88" s="322"/>
      <c r="BJ88" s="322"/>
      <c r="BK88" s="323"/>
      <c r="BL88" s="323"/>
      <c r="BM88" s="323"/>
      <c r="BN88" s="323"/>
      <c r="BO88" s="365" t="s">
        <v>592</v>
      </c>
      <c r="BP88" s="366" t="s">
        <v>592</v>
      </c>
      <c r="BQ88" s="355" t="s">
        <v>592</v>
      </c>
    </row>
    <row r="89" spans="1:69" ht="12.75">
      <c r="A89" s="296"/>
      <c r="B89" s="296"/>
      <c r="C89" s="367"/>
      <c r="D89" s="368"/>
      <c r="E89" s="369"/>
      <c r="F89" s="369"/>
      <c r="G89" s="369"/>
      <c r="H89" s="369"/>
      <c r="I89" s="369"/>
      <c r="J89" s="369"/>
      <c r="K89" s="369"/>
      <c r="L89" s="369"/>
      <c r="M89" s="368" t="s">
        <v>593</v>
      </c>
      <c r="N89" s="368"/>
      <c r="O89" s="368"/>
      <c r="P89" s="368"/>
      <c r="Q89" s="368"/>
      <c r="R89" s="312"/>
      <c r="S89" s="368"/>
      <c r="T89" s="368"/>
      <c r="U89" s="368"/>
      <c r="V89" s="368"/>
      <c r="W89" s="368"/>
      <c r="X89" s="368"/>
      <c r="Y89" s="368"/>
      <c r="Z89" s="370" t="s">
        <v>593</v>
      </c>
      <c r="AA89" s="371"/>
      <c r="AB89" s="372"/>
      <c r="AC89" s="373"/>
      <c r="AD89" s="374"/>
      <c r="AE89" s="375"/>
      <c r="AF89" s="376"/>
      <c r="AG89" s="374"/>
      <c r="AH89" s="310"/>
      <c r="AI89" s="310"/>
      <c r="AJ89" s="368"/>
      <c r="AK89" s="377"/>
      <c r="AL89" s="377"/>
      <c r="AM89" s="298"/>
      <c r="AN89" s="298"/>
      <c r="AO89" s="29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  <c r="BA89" s="378"/>
      <c r="BB89" s="378"/>
      <c r="BC89" s="378"/>
      <c r="BD89" s="378"/>
      <c r="BE89" s="298" t="s">
        <v>594</v>
      </c>
      <c r="BF89" s="368"/>
      <c r="BG89" s="368"/>
      <c r="BH89" s="368"/>
      <c r="BI89" s="368"/>
      <c r="BJ89" s="368"/>
      <c r="BK89" s="377"/>
      <c r="BL89" s="377"/>
      <c r="BM89" s="310"/>
      <c r="BN89" s="310"/>
      <c r="BO89" s="377"/>
      <c r="BP89" s="310"/>
      <c r="BQ89" s="374"/>
    </row>
    <row r="90" spans="1:69" ht="13.5" thickBot="1">
      <c r="A90" s="377"/>
      <c r="B90" s="377"/>
      <c r="C90" s="379"/>
      <c r="D90" s="368"/>
      <c r="E90" s="369"/>
      <c r="F90" s="369"/>
      <c r="G90" s="377"/>
      <c r="H90" s="369"/>
      <c r="I90" s="369"/>
      <c r="J90" s="377"/>
      <c r="K90" s="369"/>
      <c r="L90" s="369"/>
      <c r="M90" s="380" t="s">
        <v>101</v>
      </c>
      <c r="N90" s="368" t="s">
        <v>595</v>
      </c>
      <c r="O90" s="368" t="s">
        <v>595</v>
      </c>
      <c r="P90" s="368" t="s">
        <v>595</v>
      </c>
      <c r="Q90" s="368" t="s">
        <v>595</v>
      </c>
      <c r="R90" s="368" t="s">
        <v>595</v>
      </c>
      <c r="S90" s="368" t="s">
        <v>595</v>
      </c>
      <c r="T90" s="368" t="s">
        <v>595</v>
      </c>
      <c r="U90" s="368" t="s">
        <v>595</v>
      </c>
      <c r="V90" s="368" t="s">
        <v>595</v>
      </c>
      <c r="W90" s="368" t="s">
        <v>595</v>
      </c>
      <c r="X90" s="368" t="s">
        <v>595</v>
      </c>
      <c r="Y90" s="368" t="s">
        <v>595</v>
      </c>
      <c r="Z90" s="381" t="s">
        <v>101</v>
      </c>
      <c r="AA90" s="371"/>
      <c r="AB90" s="382"/>
      <c r="AC90" s="383"/>
      <c r="AD90" s="384"/>
      <c r="AE90" s="385"/>
      <c r="AF90" s="386"/>
      <c r="AG90" s="328" t="s">
        <v>596</v>
      </c>
      <c r="AH90" s="377"/>
      <c r="AI90" s="377">
        <v>2008</v>
      </c>
      <c r="AJ90" s="368"/>
      <c r="AK90" s="377"/>
      <c r="AL90" s="377"/>
      <c r="AM90" s="550" t="s">
        <v>597</v>
      </c>
      <c r="AN90" s="550"/>
      <c r="AO90" s="310"/>
      <c r="AP90" s="378"/>
      <c r="AQ90" s="387"/>
      <c r="AR90" s="388"/>
      <c r="AS90" s="389"/>
      <c r="AT90" s="390"/>
      <c r="AU90" s="391"/>
      <c r="AV90" s="391"/>
      <c r="AW90" s="391"/>
      <c r="AX90" s="392" t="s">
        <v>598</v>
      </c>
      <c r="AY90" s="391"/>
      <c r="AZ90" s="391"/>
      <c r="BA90" s="393"/>
      <c r="BB90" s="393"/>
      <c r="BC90" s="394"/>
      <c r="BD90" s="395"/>
      <c r="BE90" s="310" t="s">
        <v>599</v>
      </c>
      <c r="BF90" s="368">
        <v>1999</v>
      </c>
      <c r="BG90" s="368">
        <v>2000</v>
      </c>
      <c r="BH90" s="368">
        <v>2001</v>
      </c>
      <c r="BI90" s="368">
        <v>2002</v>
      </c>
      <c r="BJ90" s="368">
        <v>2003</v>
      </c>
      <c r="BK90" s="377">
        <v>2004</v>
      </c>
      <c r="BL90" s="377">
        <v>2005</v>
      </c>
      <c r="BM90" s="377">
        <v>2006</v>
      </c>
      <c r="BN90" s="377">
        <v>2007</v>
      </c>
      <c r="BO90" s="377"/>
      <c r="BP90" s="310"/>
      <c r="BQ90" s="384"/>
    </row>
    <row r="91" spans="1:69" ht="45">
      <c r="A91" s="296" t="s">
        <v>600</v>
      </c>
      <c r="B91" s="396" t="s">
        <v>601</v>
      </c>
      <c r="C91" s="397" t="s">
        <v>602</v>
      </c>
      <c r="D91" s="398"/>
      <c r="E91" s="399" t="s">
        <v>603</v>
      </c>
      <c r="F91" s="400" t="s">
        <v>604</v>
      </c>
      <c r="G91" s="401" t="s">
        <v>605</v>
      </c>
      <c r="H91" s="400" t="s">
        <v>606</v>
      </c>
      <c r="I91" s="400" t="s">
        <v>607</v>
      </c>
      <c r="J91" s="401"/>
      <c r="K91" s="401" t="s">
        <v>608</v>
      </c>
      <c r="L91" s="401" t="s">
        <v>609</v>
      </c>
      <c r="M91" s="402" t="s">
        <v>610</v>
      </c>
      <c r="N91" s="403" t="s">
        <v>611</v>
      </c>
      <c r="O91" s="403" t="s">
        <v>612</v>
      </c>
      <c r="P91" s="403" t="s">
        <v>613</v>
      </c>
      <c r="Q91" s="403"/>
      <c r="R91" s="403"/>
      <c r="S91" s="403"/>
      <c r="T91" s="403"/>
      <c r="U91" s="403"/>
      <c r="V91" s="403"/>
      <c r="W91" s="403"/>
      <c r="X91" s="403"/>
      <c r="Y91" s="403"/>
      <c r="Z91" s="404" t="s">
        <v>614</v>
      </c>
      <c r="AA91" s="405"/>
      <c r="AB91" s="406" t="s">
        <v>615</v>
      </c>
      <c r="AC91" s="407" t="s">
        <v>616</v>
      </c>
      <c r="AD91" s="408" t="s">
        <v>617</v>
      </c>
      <c r="AE91" s="409" t="s">
        <v>618</v>
      </c>
      <c r="AF91" s="410" t="s">
        <v>619</v>
      </c>
      <c r="AG91" s="408" t="s">
        <v>620</v>
      </c>
      <c r="AH91" s="411" t="s">
        <v>621</v>
      </c>
      <c r="AI91" s="399" t="s">
        <v>622</v>
      </c>
      <c r="AJ91" s="403"/>
      <c r="AK91" s="399" t="s">
        <v>623</v>
      </c>
      <c r="AL91" s="399" t="s">
        <v>624</v>
      </c>
      <c r="AM91" s="399" t="s">
        <v>625</v>
      </c>
      <c r="AN91" s="399" t="s">
        <v>626</v>
      </c>
      <c r="AO91" s="399" t="s">
        <v>627</v>
      </c>
      <c r="AP91" s="412" t="s">
        <v>628</v>
      </c>
      <c r="AQ91" s="413" t="s">
        <v>629</v>
      </c>
      <c r="AR91" s="414"/>
      <c r="AS91" s="415" t="s">
        <v>630</v>
      </c>
      <c r="AT91" s="416" t="s">
        <v>10</v>
      </c>
      <c r="AU91" s="416" t="s">
        <v>631</v>
      </c>
      <c r="AV91" s="416" t="s">
        <v>632</v>
      </c>
      <c r="AW91" s="416" t="s">
        <v>633</v>
      </c>
      <c r="AX91" s="417"/>
      <c r="AY91" s="416" t="s">
        <v>634</v>
      </c>
      <c r="AZ91" s="416" t="s">
        <v>635</v>
      </c>
      <c r="BA91" s="416" t="s">
        <v>636</v>
      </c>
      <c r="BB91" s="416" t="s">
        <v>95</v>
      </c>
      <c r="BC91" s="416" t="s">
        <v>637</v>
      </c>
      <c r="BD91" s="418" t="s">
        <v>638</v>
      </c>
      <c r="BE91" s="419" t="s">
        <v>639</v>
      </c>
      <c r="BF91" s="420" t="s">
        <v>622</v>
      </c>
      <c r="BG91" s="420" t="s">
        <v>622</v>
      </c>
      <c r="BH91" s="420" t="s">
        <v>622</v>
      </c>
      <c r="BI91" s="420" t="s">
        <v>622</v>
      </c>
      <c r="BJ91" s="420" t="s">
        <v>622</v>
      </c>
      <c r="BK91" s="420" t="s">
        <v>622</v>
      </c>
      <c r="BL91" s="420" t="s">
        <v>622</v>
      </c>
      <c r="BM91" s="420" t="s">
        <v>622</v>
      </c>
      <c r="BN91" s="420" t="s">
        <v>622</v>
      </c>
      <c r="BO91" s="377"/>
      <c r="BP91" s="420"/>
      <c r="BQ91" s="408" t="s">
        <v>617</v>
      </c>
    </row>
    <row r="92" spans="1:69" ht="12.75">
      <c r="A92" s="421"/>
      <c r="B92" s="422"/>
      <c r="C92" s="309"/>
      <c r="D92" s="296"/>
      <c r="E92" s="310"/>
      <c r="F92" s="310"/>
      <c r="G92" s="310"/>
      <c r="H92" s="310"/>
      <c r="I92" s="310"/>
      <c r="J92" s="310"/>
      <c r="K92" s="310"/>
      <c r="L92" s="310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4"/>
      <c r="AA92" s="425"/>
      <c r="AB92" s="426"/>
      <c r="AC92" s="427"/>
      <c r="AD92" s="428"/>
      <c r="AE92" s="429"/>
      <c r="AF92" s="430"/>
      <c r="AG92" s="428"/>
      <c r="AH92" s="431"/>
      <c r="AI92" s="431"/>
      <c r="AJ92" s="425"/>
      <c r="AK92" s="431"/>
      <c r="AL92" s="431"/>
      <c r="AM92" s="431"/>
      <c r="AN92" s="431"/>
      <c r="AO92" s="431"/>
      <c r="AP92" s="432"/>
      <c r="AQ92" s="433"/>
      <c r="AR92" s="433"/>
      <c r="AS92" s="433"/>
      <c r="AT92" s="434"/>
      <c r="AU92" s="434"/>
      <c r="AV92" s="434"/>
      <c r="AW92" s="434"/>
      <c r="AX92" s="434"/>
      <c r="AY92" s="434"/>
      <c r="AZ92" s="434"/>
      <c r="BA92" s="434"/>
      <c r="BB92" s="434"/>
      <c r="BC92" s="434"/>
      <c r="BD92" s="432"/>
      <c r="BE92" s="435"/>
      <c r="BF92" s="311"/>
      <c r="BG92" s="311"/>
      <c r="BH92" s="311"/>
      <c r="BI92" s="311"/>
      <c r="BJ92" s="311"/>
      <c r="BK92" s="431"/>
      <c r="BL92" s="431"/>
      <c r="BM92" s="431"/>
      <c r="BN92" s="431"/>
      <c r="BO92" s="296"/>
      <c r="BP92" s="431"/>
      <c r="BQ92" s="428"/>
    </row>
    <row r="93" spans="1:69" ht="12.75">
      <c r="A93" s="215"/>
      <c r="B93" s="216"/>
      <c r="C93" s="217"/>
      <c r="D93" s="218"/>
      <c r="E93" s="219"/>
      <c r="F93" s="220"/>
      <c r="G93" s="220"/>
      <c r="H93" s="220"/>
      <c r="I93" s="220"/>
      <c r="J93" s="220"/>
      <c r="K93" s="220"/>
      <c r="L93" s="220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2"/>
      <c r="AA93" s="223"/>
      <c r="AB93" s="224"/>
      <c r="AC93" s="225">
        <v>0</v>
      </c>
      <c r="AD93" s="226"/>
      <c r="AE93" s="227"/>
      <c r="AF93" s="228">
        <v>0</v>
      </c>
      <c r="AG93" s="229">
        <v>0</v>
      </c>
      <c r="AH93" s="221"/>
      <c r="AI93" s="221"/>
      <c r="AJ93" s="221"/>
      <c r="AK93" s="221">
        <v>0</v>
      </c>
      <c r="AL93" s="221"/>
      <c r="AM93" s="221"/>
      <c r="AN93" s="221"/>
      <c r="AO93" s="221"/>
      <c r="AP93" s="221">
        <v>0</v>
      </c>
      <c r="AQ93" s="230"/>
      <c r="AR93" s="230"/>
      <c r="AS93" s="230"/>
      <c r="AT93" s="231"/>
      <c r="AU93" s="231"/>
      <c r="AV93" s="231"/>
      <c r="AW93" s="231"/>
      <c r="AX93" s="231"/>
      <c r="AY93" s="231"/>
      <c r="AZ93" s="231"/>
      <c r="BA93" s="231"/>
      <c r="BB93" s="231"/>
      <c r="BC93" s="231"/>
      <c r="BD93" s="221">
        <v>0</v>
      </c>
      <c r="BE93" s="221"/>
      <c r="BF93" s="221"/>
      <c r="BG93" s="221"/>
      <c r="BH93" s="221"/>
      <c r="BI93" s="221"/>
      <c r="BJ93" s="221"/>
      <c r="BK93" s="221"/>
      <c r="BL93" s="221"/>
      <c r="BM93" s="221"/>
      <c r="BN93" s="221"/>
      <c r="BO93" s="232"/>
      <c r="BP93" s="233"/>
      <c r="BQ93" s="226"/>
    </row>
    <row r="94" spans="1:69" ht="12.75">
      <c r="A94" s="234" t="s">
        <v>557</v>
      </c>
      <c r="B94" s="216">
        <v>63951</v>
      </c>
      <c r="C94" s="235" t="s">
        <v>260</v>
      </c>
      <c r="D94" s="236" t="s">
        <v>558</v>
      </c>
      <c r="E94" s="219"/>
      <c r="F94" s="237"/>
      <c r="G94" s="237"/>
      <c r="H94" s="237"/>
      <c r="I94" s="237"/>
      <c r="J94" s="237"/>
      <c r="K94" s="237"/>
      <c r="L94" s="237"/>
      <c r="M94" s="238">
        <v>1107938</v>
      </c>
      <c r="N94" s="239"/>
      <c r="O94" s="239">
        <v>-220000</v>
      </c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40">
        <v>887938</v>
      </c>
      <c r="AA94" s="223"/>
      <c r="AB94" s="224">
        <v>1107938</v>
      </c>
      <c r="AC94" s="225">
        <v>-220000</v>
      </c>
      <c r="AD94" s="226"/>
      <c r="AE94" s="227">
        <v>0</v>
      </c>
      <c r="AF94" s="228">
        <v>887938</v>
      </c>
      <c r="AG94" s="229">
        <v>879886.32</v>
      </c>
      <c r="AH94" s="221">
        <v>0</v>
      </c>
      <c r="AI94" s="221"/>
      <c r="AJ94" s="221"/>
      <c r="AK94" s="221">
        <v>879886.32</v>
      </c>
      <c r="AL94" s="221"/>
      <c r="AM94" s="221"/>
      <c r="AN94" s="221"/>
      <c r="AO94" s="221"/>
      <c r="AP94" s="221">
        <v>8051.680000000051</v>
      </c>
      <c r="AQ94" s="230"/>
      <c r="AR94" s="230"/>
      <c r="AS94" s="230"/>
      <c r="AT94" s="231"/>
      <c r="AU94" s="231"/>
      <c r="AV94" s="231">
        <v>8051.680000000051</v>
      </c>
      <c r="AW94" s="231"/>
      <c r="AX94" s="231"/>
      <c r="AY94" s="231"/>
      <c r="AZ94" s="231"/>
      <c r="BA94" s="231"/>
      <c r="BB94" s="231"/>
      <c r="BC94" s="231"/>
      <c r="BD94" s="221">
        <v>0</v>
      </c>
      <c r="BE94" s="221"/>
      <c r="BF94" s="221">
        <v>23980.42</v>
      </c>
      <c r="BG94" s="221">
        <v>24199.76</v>
      </c>
      <c r="BH94" s="221">
        <v>18810.17</v>
      </c>
      <c r="BI94" s="221">
        <v>800027.59</v>
      </c>
      <c r="BJ94" s="221">
        <v>9262.2</v>
      </c>
      <c r="BK94" s="221">
        <v>3606.18</v>
      </c>
      <c r="BL94" s="221">
        <v>0</v>
      </c>
      <c r="BM94" s="221">
        <v>0</v>
      </c>
      <c r="BN94" s="221">
        <v>0</v>
      </c>
      <c r="BO94" s="232"/>
      <c r="BP94" s="233"/>
      <c r="BQ94" s="226"/>
    </row>
    <row r="95" spans="1:69" ht="12.75">
      <c r="A95" s="234" t="s">
        <v>559</v>
      </c>
      <c r="B95" s="216">
        <v>63951</v>
      </c>
      <c r="C95" s="235" t="s">
        <v>327</v>
      </c>
      <c r="D95" s="236" t="s">
        <v>560</v>
      </c>
      <c r="E95" s="219"/>
      <c r="F95" s="220"/>
      <c r="G95" s="220"/>
      <c r="H95" s="220"/>
      <c r="I95" s="220"/>
      <c r="J95" s="220"/>
      <c r="K95" s="220"/>
      <c r="L95" s="220"/>
      <c r="M95" s="239">
        <v>1400000</v>
      </c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40">
        <v>1400000</v>
      </c>
      <c r="AA95" s="223"/>
      <c r="AB95" s="224">
        <v>1400000</v>
      </c>
      <c r="AC95" s="225">
        <v>0</v>
      </c>
      <c r="AD95" s="226"/>
      <c r="AE95" s="227">
        <v>0</v>
      </c>
      <c r="AF95" s="228">
        <v>1400000</v>
      </c>
      <c r="AG95" s="229">
        <v>79162.43</v>
      </c>
      <c r="AH95" s="221">
        <v>1222.42</v>
      </c>
      <c r="AI95" s="221"/>
      <c r="AJ95" s="221"/>
      <c r="AK95" s="221">
        <v>80384.85</v>
      </c>
      <c r="AL95" s="221"/>
      <c r="AM95" s="221"/>
      <c r="AN95" s="221"/>
      <c r="AO95" s="221"/>
      <c r="AP95" s="221">
        <v>1319615.15</v>
      </c>
      <c r="AQ95" s="230"/>
      <c r="AR95" s="230"/>
      <c r="AS95" s="230"/>
      <c r="AT95" s="231">
        <v>1055692.12</v>
      </c>
      <c r="AU95" s="231">
        <v>263923.03</v>
      </c>
      <c r="AV95" s="231"/>
      <c r="AW95" s="231"/>
      <c r="AX95" s="231"/>
      <c r="AY95" s="231"/>
      <c r="AZ95" s="231"/>
      <c r="BA95" s="231"/>
      <c r="BB95" s="231"/>
      <c r="BC95" s="231"/>
      <c r="BD95" s="221">
        <v>0</v>
      </c>
      <c r="BE95" s="221"/>
      <c r="BF95" s="221">
        <v>0</v>
      </c>
      <c r="BG95" s="221">
        <v>0</v>
      </c>
      <c r="BH95" s="221">
        <v>0</v>
      </c>
      <c r="BI95" s="221">
        <v>0</v>
      </c>
      <c r="BJ95" s="221">
        <v>0</v>
      </c>
      <c r="BK95" s="221">
        <v>5703.05</v>
      </c>
      <c r="BL95" s="221">
        <v>22469.96</v>
      </c>
      <c r="BM95" s="221">
        <v>36071.27</v>
      </c>
      <c r="BN95" s="221">
        <v>14918.15</v>
      </c>
      <c r="BO95" s="232"/>
      <c r="BP95" s="233"/>
      <c r="BQ95" s="226"/>
    </row>
    <row r="96" spans="1:69" ht="12.75">
      <c r="A96" s="234" t="s">
        <v>561</v>
      </c>
      <c r="B96" s="216">
        <v>63951</v>
      </c>
      <c r="C96" s="235" t="s">
        <v>562</v>
      </c>
      <c r="D96" s="236" t="s">
        <v>563</v>
      </c>
      <c r="E96" s="219"/>
      <c r="F96" s="237"/>
      <c r="G96" s="237"/>
      <c r="H96" s="237"/>
      <c r="I96" s="237"/>
      <c r="J96" s="237"/>
      <c r="K96" s="237"/>
      <c r="L96" s="237"/>
      <c r="M96" s="238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40">
        <v>0</v>
      </c>
      <c r="AA96" s="223"/>
      <c r="AB96" s="241">
        <v>0</v>
      </c>
      <c r="AC96" s="242">
        <v>0</v>
      </c>
      <c r="AD96" s="243"/>
      <c r="AE96" s="244">
        <v>0</v>
      </c>
      <c r="AF96" s="245">
        <v>0</v>
      </c>
      <c r="AG96" s="246">
        <v>0</v>
      </c>
      <c r="AH96" s="247">
        <v>0</v>
      </c>
      <c r="AI96" s="247"/>
      <c r="AJ96" s="247"/>
      <c r="AK96" s="247">
        <v>0</v>
      </c>
      <c r="AL96" s="247"/>
      <c r="AM96" s="247"/>
      <c r="AN96" s="247"/>
      <c r="AO96" s="247"/>
      <c r="AP96" s="247">
        <v>0</v>
      </c>
      <c r="AQ96" s="248"/>
      <c r="AR96" s="248"/>
      <c r="AS96" s="248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>
        <v>0</v>
      </c>
      <c r="BD96" s="247">
        <v>0</v>
      </c>
      <c r="BE96" s="247"/>
      <c r="BF96" s="247">
        <v>0</v>
      </c>
      <c r="BG96" s="247">
        <v>0</v>
      </c>
      <c r="BH96" s="247">
        <v>0</v>
      </c>
      <c r="BI96" s="247">
        <v>0</v>
      </c>
      <c r="BJ96" s="247">
        <v>0</v>
      </c>
      <c r="BK96" s="247">
        <v>0</v>
      </c>
      <c r="BL96" s="247">
        <v>0</v>
      </c>
      <c r="BM96" s="247">
        <v>0</v>
      </c>
      <c r="BN96" s="247">
        <v>0</v>
      </c>
      <c r="BO96" s="232"/>
      <c r="BP96" s="233"/>
      <c r="BQ96" s="243"/>
    </row>
    <row r="97" spans="1:69" ht="12.75">
      <c r="A97" s="215"/>
      <c r="B97" s="216">
        <v>63951</v>
      </c>
      <c r="C97" s="217" t="s">
        <v>564</v>
      </c>
      <c r="D97" s="218" t="s">
        <v>565</v>
      </c>
      <c r="E97" s="219" t="s">
        <v>566</v>
      </c>
      <c r="F97" s="250"/>
      <c r="G97" s="250"/>
      <c r="H97" s="250"/>
      <c r="I97" s="250"/>
      <c r="J97" s="250"/>
      <c r="K97" s="250"/>
      <c r="L97" s="250"/>
      <c r="M97" s="251">
        <v>2507938</v>
      </c>
      <c r="N97" s="251">
        <v>0</v>
      </c>
      <c r="O97" s="251">
        <v>-220000</v>
      </c>
      <c r="P97" s="251">
        <v>0</v>
      </c>
      <c r="Q97" s="251">
        <v>0</v>
      </c>
      <c r="R97" s="251">
        <v>0</v>
      </c>
      <c r="S97" s="251">
        <v>0</v>
      </c>
      <c r="T97" s="251">
        <v>0</v>
      </c>
      <c r="U97" s="251">
        <v>0</v>
      </c>
      <c r="V97" s="251">
        <v>0</v>
      </c>
      <c r="W97" s="251">
        <v>0</v>
      </c>
      <c r="X97" s="251">
        <v>0</v>
      </c>
      <c r="Y97" s="251">
        <v>0</v>
      </c>
      <c r="Z97" s="252">
        <v>2287938</v>
      </c>
      <c r="AA97" s="223"/>
      <c r="AB97" s="253">
        <v>2507938</v>
      </c>
      <c r="AC97" s="254">
        <v>-220000</v>
      </c>
      <c r="AD97" s="255"/>
      <c r="AE97" s="256">
        <v>0</v>
      </c>
      <c r="AF97" s="257">
        <v>2287938</v>
      </c>
      <c r="AG97" s="258">
        <v>959048.75</v>
      </c>
      <c r="AH97" s="251">
        <v>1222.42</v>
      </c>
      <c r="AI97" s="251">
        <v>0</v>
      </c>
      <c r="AJ97" s="251">
        <v>0</v>
      </c>
      <c r="AK97" s="251">
        <v>960271.17</v>
      </c>
      <c r="AL97" s="251">
        <v>2507938</v>
      </c>
      <c r="AM97" s="259">
        <v>0.3828927070764907</v>
      </c>
      <c r="AN97" s="251"/>
      <c r="AO97" s="251"/>
      <c r="AP97" s="251">
        <v>1327666.83</v>
      </c>
      <c r="AQ97" s="260">
        <v>0</v>
      </c>
      <c r="AR97" s="260"/>
      <c r="AS97" s="260">
        <v>0</v>
      </c>
      <c r="AT97" s="261">
        <v>1055692.12</v>
      </c>
      <c r="AU97" s="261">
        <v>263923.03</v>
      </c>
      <c r="AV97" s="261">
        <v>8051.680000000051</v>
      </c>
      <c r="AW97" s="261">
        <v>0</v>
      </c>
      <c r="AX97" s="261">
        <v>0</v>
      </c>
      <c r="AY97" s="261">
        <v>0</v>
      </c>
      <c r="AZ97" s="261">
        <v>0</v>
      </c>
      <c r="BA97" s="261">
        <v>0</v>
      </c>
      <c r="BB97" s="261">
        <v>0</v>
      </c>
      <c r="BC97" s="261">
        <v>0</v>
      </c>
      <c r="BD97" s="251">
        <v>0</v>
      </c>
      <c r="BE97" s="251">
        <v>0</v>
      </c>
      <c r="BF97" s="251">
        <v>23980.42</v>
      </c>
      <c r="BG97" s="251">
        <v>24199.76</v>
      </c>
      <c r="BH97" s="251">
        <v>18810.17</v>
      </c>
      <c r="BI97" s="251">
        <v>800027.59</v>
      </c>
      <c r="BJ97" s="251">
        <v>9262.2</v>
      </c>
      <c r="BK97" s="251">
        <v>9309.23</v>
      </c>
      <c r="BL97" s="251">
        <v>22469.96</v>
      </c>
      <c r="BM97" s="251">
        <v>36071.27</v>
      </c>
      <c r="BN97" s="251">
        <v>14918.15</v>
      </c>
      <c r="BO97" s="262"/>
      <c r="BP97" s="251"/>
      <c r="BQ97" s="255">
        <v>0</v>
      </c>
    </row>
    <row r="98" spans="1:69" ht="12.75">
      <c r="A98" s="234" t="s">
        <v>567</v>
      </c>
      <c r="B98" s="216">
        <v>63951</v>
      </c>
      <c r="C98" s="217" t="s">
        <v>564</v>
      </c>
      <c r="D98" s="218" t="s">
        <v>565</v>
      </c>
      <c r="E98" s="219" t="s">
        <v>566</v>
      </c>
      <c r="F98" s="263"/>
      <c r="G98" s="263"/>
      <c r="H98" s="263"/>
      <c r="I98" s="263"/>
      <c r="J98" s="263"/>
      <c r="K98" s="263"/>
      <c r="L98" s="263"/>
      <c r="M98" s="264">
        <v>2507938</v>
      </c>
      <c r="N98" s="264">
        <v>0</v>
      </c>
      <c r="O98" s="264">
        <v>-220000</v>
      </c>
      <c r="P98" s="264">
        <v>0</v>
      </c>
      <c r="Q98" s="264">
        <v>0</v>
      </c>
      <c r="R98" s="264">
        <v>0</v>
      </c>
      <c r="S98" s="264">
        <v>0</v>
      </c>
      <c r="T98" s="264">
        <v>0</v>
      </c>
      <c r="U98" s="264">
        <v>0</v>
      </c>
      <c r="V98" s="264">
        <v>0</v>
      </c>
      <c r="W98" s="264">
        <v>0</v>
      </c>
      <c r="X98" s="264">
        <v>0</v>
      </c>
      <c r="Y98" s="264">
        <v>0</v>
      </c>
      <c r="Z98" s="265">
        <v>2287938</v>
      </c>
      <c r="AA98" s="223"/>
      <c r="AB98" s="266">
        <v>2507938</v>
      </c>
      <c r="AC98" s="267">
        <v>-220000</v>
      </c>
      <c r="AD98" s="268"/>
      <c r="AE98" s="269">
        <v>0</v>
      </c>
      <c r="AF98" s="270">
        <v>2287938</v>
      </c>
      <c r="AG98" s="271">
        <v>959048.75</v>
      </c>
      <c r="AH98" s="272">
        <v>1222.42</v>
      </c>
      <c r="AI98" s="272"/>
      <c r="AJ98" s="272"/>
      <c r="AK98" s="272">
        <v>960271.17</v>
      </c>
      <c r="AL98" s="233">
        <v>2507938</v>
      </c>
      <c r="AM98" s="259">
        <v>0.3828927070764907</v>
      </c>
      <c r="AN98" s="259">
        <v>0.41971031120598545</v>
      </c>
      <c r="AO98" s="273"/>
      <c r="AP98" s="272">
        <v>1327666.83</v>
      </c>
      <c r="AQ98" s="274">
        <v>0</v>
      </c>
      <c r="AR98" s="274"/>
      <c r="AS98" s="274">
        <v>0</v>
      </c>
      <c r="AT98" s="264">
        <v>1055692.12</v>
      </c>
      <c r="AU98" s="264">
        <v>263923.03</v>
      </c>
      <c r="AV98" s="264">
        <v>8051.680000000051</v>
      </c>
      <c r="AW98" s="264">
        <v>0</v>
      </c>
      <c r="AX98" s="264">
        <v>0</v>
      </c>
      <c r="AY98" s="264">
        <v>0</v>
      </c>
      <c r="AZ98" s="264">
        <v>0</v>
      </c>
      <c r="BA98" s="264">
        <v>0</v>
      </c>
      <c r="BB98" s="264">
        <v>0</v>
      </c>
      <c r="BC98" s="264">
        <v>0</v>
      </c>
      <c r="BD98" s="272">
        <v>0</v>
      </c>
      <c r="BE98" s="264">
        <v>0</v>
      </c>
      <c r="BF98" s="275">
        <v>23980.42</v>
      </c>
      <c r="BG98" s="275">
        <v>24199.76</v>
      </c>
      <c r="BH98" s="275">
        <v>18810.17</v>
      </c>
      <c r="BI98" s="275">
        <v>800027.59</v>
      </c>
      <c r="BJ98" s="275">
        <v>9262.2</v>
      </c>
      <c r="BK98" s="275">
        <v>9309.23</v>
      </c>
      <c r="BL98" s="275">
        <v>22469.96</v>
      </c>
      <c r="BM98" s="275">
        <v>36071.27</v>
      </c>
      <c r="BN98" s="275">
        <v>14918.15</v>
      </c>
      <c r="BO98" s="276"/>
      <c r="BP98" s="277"/>
      <c r="BQ98" s="268">
        <v>0</v>
      </c>
    </row>
    <row r="99" spans="1:69" ht="12.75">
      <c r="A99" s="278"/>
      <c r="B99" s="279"/>
      <c r="C99" s="280"/>
      <c r="D99" s="281"/>
      <c r="E99" s="282"/>
      <c r="F99" s="283"/>
      <c r="G99" s="283"/>
      <c r="H99" s="283"/>
      <c r="I99" s="283"/>
      <c r="J99" s="283"/>
      <c r="K99" s="283"/>
      <c r="L99" s="283"/>
      <c r="M99" s="284" t="b">
        <v>1</v>
      </c>
      <c r="N99" s="284" t="b">
        <v>1</v>
      </c>
      <c r="O99" s="284" t="b">
        <v>1</v>
      </c>
      <c r="P99" s="284" t="b">
        <v>1</v>
      </c>
      <c r="Q99" s="284" t="b">
        <v>1</v>
      </c>
      <c r="R99" s="284" t="b">
        <v>1</v>
      </c>
      <c r="S99" s="284" t="b">
        <v>1</v>
      </c>
      <c r="T99" s="284" t="b">
        <v>1</v>
      </c>
      <c r="U99" s="284" t="b">
        <v>1</v>
      </c>
      <c r="V99" s="284" t="b">
        <v>1</v>
      </c>
      <c r="W99" s="284" t="b">
        <v>1</v>
      </c>
      <c r="X99" s="284" t="b">
        <v>1</v>
      </c>
      <c r="Y99" s="284" t="b">
        <v>1</v>
      </c>
      <c r="Z99" s="285" t="b">
        <v>1</v>
      </c>
      <c r="AA99" s="286"/>
      <c r="AB99" s="285" t="b">
        <v>1</v>
      </c>
      <c r="AC99" s="287" t="b">
        <v>1</v>
      </c>
      <c r="AD99" s="288"/>
      <c r="AE99" s="289" t="b">
        <v>1</v>
      </c>
      <c r="AF99" s="290" t="b">
        <v>1</v>
      </c>
      <c r="AG99" s="288" t="b">
        <v>1</v>
      </c>
      <c r="AH99" s="284" t="b">
        <v>1</v>
      </c>
      <c r="AI99" s="284" t="b">
        <v>1</v>
      </c>
      <c r="AJ99" s="291" t="b">
        <v>1</v>
      </c>
      <c r="AK99" s="284" t="b">
        <v>1</v>
      </c>
      <c r="AL99" s="284"/>
      <c r="AM99" s="284"/>
      <c r="AN99" s="284"/>
      <c r="AO99" s="284"/>
      <c r="AP99" s="292" t="b">
        <v>1</v>
      </c>
      <c r="AQ99" s="230"/>
      <c r="AR99" s="230"/>
      <c r="AS99" s="230"/>
      <c r="AT99" s="231"/>
      <c r="AU99" s="231"/>
      <c r="AV99" s="231"/>
      <c r="AW99" s="231"/>
      <c r="AX99" s="231"/>
      <c r="AY99" s="231"/>
      <c r="AZ99" s="231"/>
      <c r="BA99" s="231"/>
      <c r="BB99" s="231"/>
      <c r="BC99" s="231"/>
      <c r="BD99" s="221">
        <v>1</v>
      </c>
      <c r="BE99" s="293"/>
      <c r="BF99" s="293"/>
      <c r="BG99" s="293"/>
      <c r="BH99" s="293"/>
      <c r="BI99" s="293"/>
      <c r="BJ99" s="293"/>
      <c r="BK99" s="293"/>
      <c r="BL99" s="293"/>
      <c r="BM99" s="293"/>
      <c r="BN99" s="293"/>
      <c r="BO99" s="294"/>
      <c r="BP99" s="295"/>
      <c r="BQ99" s="288" t="b">
        <v>1</v>
      </c>
    </row>
    <row r="100" spans="1:69" ht="12.75">
      <c r="A100" s="215"/>
      <c r="B100" s="216"/>
      <c r="C100" s="217"/>
      <c r="D100" s="218"/>
      <c r="E100" s="219"/>
      <c r="F100" s="220"/>
      <c r="G100" s="220"/>
      <c r="H100" s="220"/>
      <c r="I100" s="220"/>
      <c r="J100" s="220"/>
      <c r="K100" s="220"/>
      <c r="L100" s="220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2"/>
      <c r="AA100" s="223"/>
      <c r="AB100" s="224"/>
      <c r="AC100" s="225">
        <v>0</v>
      </c>
      <c r="AD100" s="226"/>
      <c r="AE100" s="227"/>
      <c r="AF100" s="228">
        <v>0</v>
      </c>
      <c r="AG100" s="229">
        <v>0</v>
      </c>
      <c r="AH100" s="221"/>
      <c r="AI100" s="221"/>
      <c r="AJ100" s="221"/>
      <c r="AK100" s="221">
        <v>0</v>
      </c>
      <c r="AL100" s="221"/>
      <c r="AM100" s="221"/>
      <c r="AN100" s="221"/>
      <c r="AO100" s="221"/>
      <c r="AP100" s="221">
        <v>0</v>
      </c>
      <c r="AQ100" s="230"/>
      <c r="AR100" s="230"/>
      <c r="AS100" s="230"/>
      <c r="AT100" s="231"/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21">
        <v>0</v>
      </c>
      <c r="BE100" s="221"/>
      <c r="BF100" s="221"/>
      <c r="BG100" s="221"/>
      <c r="BH100" s="221"/>
      <c r="BI100" s="221"/>
      <c r="BJ100" s="221"/>
      <c r="BK100" s="221"/>
      <c r="BL100" s="221"/>
      <c r="BM100" s="221"/>
      <c r="BN100" s="221"/>
      <c r="BO100" s="232"/>
      <c r="BP100" s="233"/>
      <c r="BQ100" s="226"/>
    </row>
    <row r="102" spans="1:69" ht="55.5" customHeight="1">
      <c r="A102" s="438" t="s">
        <v>641</v>
      </c>
      <c r="B102" s="436"/>
      <c r="C102" s="436"/>
      <c r="D102" s="436"/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  <c r="Q102" s="436"/>
      <c r="R102" s="436"/>
      <c r="S102" s="436"/>
      <c r="T102" s="436"/>
      <c r="U102" s="436"/>
      <c r="V102" s="436"/>
      <c r="W102" s="436"/>
      <c r="X102" s="436"/>
      <c r="Y102" s="436"/>
      <c r="Z102" s="436"/>
      <c r="AA102" s="436"/>
      <c r="AB102" s="436"/>
      <c r="AC102" s="436"/>
      <c r="AD102" s="436"/>
      <c r="AE102" s="436"/>
      <c r="AF102" s="436"/>
      <c r="AG102" s="436"/>
      <c r="AH102" s="436"/>
      <c r="AI102" s="436"/>
      <c r="AJ102" s="436"/>
      <c r="AK102" s="436"/>
      <c r="AL102" s="436"/>
      <c r="AM102" s="436"/>
      <c r="AN102" s="436"/>
      <c r="AO102" s="436"/>
      <c r="AP102" s="436"/>
      <c r="AQ102" s="436"/>
      <c r="AR102" s="436"/>
      <c r="AS102" s="436"/>
      <c r="AT102" s="436"/>
      <c r="AU102" s="436"/>
      <c r="AV102" s="436"/>
      <c r="AW102" s="436"/>
      <c r="AX102" s="436"/>
      <c r="AY102" s="436"/>
      <c r="AZ102" s="436"/>
      <c r="BA102" s="436"/>
      <c r="BB102" s="436"/>
      <c r="BC102" s="436"/>
      <c r="BD102" s="436"/>
      <c r="BE102" s="436"/>
      <c r="BF102" s="436"/>
      <c r="BG102" s="436"/>
      <c r="BH102" s="436"/>
      <c r="BI102" s="436"/>
      <c r="BJ102" s="436"/>
      <c r="BK102" s="436"/>
      <c r="BL102" s="436"/>
      <c r="BM102" s="436"/>
      <c r="BN102" s="436"/>
      <c r="BO102" s="436"/>
      <c r="BP102" s="436"/>
      <c r="BQ102" s="436"/>
    </row>
  </sheetData>
  <mergeCells count="1">
    <mergeCell ref="AM90:AN90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L73"/>
  <sheetViews>
    <sheetView workbookViewId="0" topLeftCell="A4">
      <selection activeCell="DE64" sqref="DE64"/>
    </sheetView>
  </sheetViews>
  <sheetFormatPr defaultColWidth="9.140625" defaultRowHeight="12.75"/>
  <cols>
    <col min="1" max="1" width="1.57421875" style="0" customWidth="1"/>
    <col min="2" max="2" width="6.7109375" style="0" customWidth="1"/>
    <col min="5" max="6" width="0.71875" style="0" customWidth="1"/>
    <col min="8" max="103" width="0.13671875" style="0" customWidth="1"/>
    <col min="104" max="104" width="7.28125" style="0" customWidth="1"/>
    <col min="105" max="106" width="0.5625" style="0" customWidth="1"/>
    <col min="108" max="108" width="2.28125" style="0" customWidth="1"/>
  </cols>
  <sheetData>
    <row r="1" spans="1:116" ht="12.75">
      <c r="A1" s="158" t="s">
        <v>142</v>
      </c>
      <c r="B1" s="159" t="s">
        <v>143</v>
      </c>
      <c r="C1" s="160" t="s">
        <v>144</v>
      </c>
      <c r="D1" s="161"/>
      <c r="E1" s="158" t="s">
        <v>145</v>
      </c>
      <c r="F1" s="158" t="s">
        <v>146</v>
      </c>
      <c r="G1" s="158" t="s">
        <v>147</v>
      </c>
      <c r="H1" s="158" t="s">
        <v>148</v>
      </c>
      <c r="I1" s="158" t="s">
        <v>149</v>
      </c>
      <c r="J1" s="158" t="s">
        <v>150</v>
      </c>
      <c r="K1" s="158" t="s">
        <v>151</v>
      </c>
      <c r="L1" s="158" t="s">
        <v>152</v>
      </c>
      <c r="M1" s="158" t="s">
        <v>153</v>
      </c>
      <c r="N1" s="158" t="s">
        <v>154</v>
      </c>
      <c r="O1" s="158" t="s">
        <v>155</v>
      </c>
      <c r="P1" s="158" t="s">
        <v>156</v>
      </c>
      <c r="Q1" s="158" t="s">
        <v>157</v>
      </c>
      <c r="R1" s="158" t="s">
        <v>158</v>
      </c>
      <c r="S1" s="158" t="s">
        <v>159</v>
      </c>
      <c r="T1" s="158" t="s">
        <v>160</v>
      </c>
      <c r="U1" s="158" t="s">
        <v>161</v>
      </c>
      <c r="V1" s="158" t="s">
        <v>162</v>
      </c>
      <c r="W1" s="158" t="s">
        <v>163</v>
      </c>
      <c r="X1" s="158" t="s">
        <v>164</v>
      </c>
      <c r="Y1" s="158" t="s">
        <v>165</v>
      </c>
      <c r="Z1" s="158" t="s">
        <v>166</v>
      </c>
      <c r="AA1" s="158" t="s">
        <v>167</v>
      </c>
      <c r="AB1" s="158" t="s">
        <v>168</v>
      </c>
      <c r="AC1" s="158" t="s">
        <v>169</v>
      </c>
      <c r="AD1" s="158" t="s">
        <v>170</v>
      </c>
      <c r="AE1" s="158" t="s">
        <v>171</v>
      </c>
      <c r="AF1" s="158" t="s">
        <v>172</v>
      </c>
      <c r="AG1" s="158" t="s">
        <v>173</v>
      </c>
      <c r="AH1" s="158" t="s">
        <v>174</v>
      </c>
      <c r="AI1" s="158" t="s">
        <v>175</v>
      </c>
      <c r="AJ1" s="158" t="s">
        <v>176</v>
      </c>
      <c r="AK1" s="158" t="s">
        <v>177</v>
      </c>
      <c r="AL1" s="158" t="s">
        <v>178</v>
      </c>
      <c r="AM1" s="158" t="s">
        <v>179</v>
      </c>
      <c r="AN1" s="158" t="s">
        <v>180</v>
      </c>
      <c r="AO1" s="158" t="s">
        <v>181</v>
      </c>
      <c r="AP1" s="158" t="s">
        <v>182</v>
      </c>
      <c r="AQ1" s="158" t="s">
        <v>183</v>
      </c>
      <c r="AR1" s="158" t="s">
        <v>184</v>
      </c>
      <c r="AS1" s="158" t="s">
        <v>185</v>
      </c>
      <c r="AT1" s="158" t="s">
        <v>186</v>
      </c>
      <c r="AU1" s="158" t="s">
        <v>187</v>
      </c>
      <c r="AV1" s="158" t="s">
        <v>188</v>
      </c>
      <c r="AW1" s="158" t="s">
        <v>189</v>
      </c>
      <c r="AX1" s="158" t="s">
        <v>190</v>
      </c>
      <c r="AY1" s="158" t="s">
        <v>191</v>
      </c>
      <c r="AZ1" s="158" t="s">
        <v>192</v>
      </c>
      <c r="BA1" s="158" t="s">
        <v>193</v>
      </c>
      <c r="BB1" s="158" t="s">
        <v>194</v>
      </c>
      <c r="BC1" s="158" t="s">
        <v>195</v>
      </c>
      <c r="BD1" s="158" t="s">
        <v>196</v>
      </c>
      <c r="BE1" s="158" t="s">
        <v>197</v>
      </c>
      <c r="BF1" s="158" t="s">
        <v>198</v>
      </c>
      <c r="BG1" s="158" t="s">
        <v>199</v>
      </c>
      <c r="BH1" s="158" t="s">
        <v>200</v>
      </c>
      <c r="BI1" s="158" t="s">
        <v>201</v>
      </c>
      <c r="BJ1" s="158" t="s">
        <v>202</v>
      </c>
      <c r="BK1" s="158" t="s">
        <v>203</v>
      </c>
      <c r="BL1" s="158" t="s">
        <v>204</v>
      </c>
      <c r="BM1" s="158" t="s">
        <v>205</v>
      </c>
      <c r="BN1" s="158" t="s">
        <v>206</v>
      </c>
      <c r="BO1" s="158" t="s">
        <v>207</v>
      </c>
      <c r="BP1" s="158" t="s">
        <v>208</v>
      </c>
      <c r="BQ1" s="158" t="s">
        <v>209</v>
      </c>
      <c r="BR1" s="158" t="s">
        <v>210</v>
      </c>
      <c r="BS1" s="158" t="s">
        <v>211</v>
      </c>
      <c r="BT1" s="158" t="s">
        <v>212</v>
      </c>
      <c r="BU1" s="158" t="s">
        <v>213</v>
      </c>
      <c r="BV1" s="158" t="s">
        <v>214</v>
      </c>
      <c r="BW1" s="158" t="s">
        <v>215</v>
      </c>
      <c r="BX1" s="158" t="s">
        <v>216</v>
      </c>
      <c r="BY1" s="158" t="s">
        <v>217</v>
      </c>
      <c r="BZ1" s="158" t="s">
        <v>218</v>
      </c>
      <c r="CA1" s="158" t="s">
        <v>219</v>
      </c>
      <c r="CB1" s="158" t="s">
        <v>220</v>
      </c>
      <c r="CC1" s="158" t="s">
        <v>221</v>
      </c>
      <c r="CD1" s="158" t="s">
        <v>222</v>
      </c>
      <c r="CE1" s="158" t="s">
        <v>223</v>
      </c>
      <c r="CF1" s="158" t="s">
        <v>224</v>
      </c>
      <c r="CG1" s="158" t="s">
        <v>225</v>
      </c>
      <c r="CH1" s="158" t="s">
        <v>226</v>
      </c>
      <c r="CI1" s="158" t="s">
        <v>227</v>
      </c>
      <c r="CJ1" s="158" t="s">
        <v>228</v>
      </c>
      <c r="CK1" s="158" t="s">
        <v>229</v>
      </c>
      <c r="CL1" s="158" t="s">
        <v>230</v>
      </c>
      <c r="CM1" s="158" t="s">
        <v>231</v>
      </c>
      <c r="CN1" s="158" t="s">
        <v>232</v>
      </c>
      <c r="CO1" s="158" t="s">
        <v>233</v>
      </c>
      <c r="CP1" s="158" t="s">
        <v>234</v>
      </c>
      <c r="CQ1" s="158" t="s">
        <v>235</v>
      </c>
      <c r="CR1" s="158" t="s">
        <v>236</v>
      </c>
      <c r="CS1" s="158" t="s">
        <v>237</v>
      </c>
      <c r="CT1" s="158" t="s">
        <v>238</v>
      </c>
      <c r="CU1" s="158" t="s">
        <v>239</v>
      </c>
      <c r="CV1" s="158" t="s">
        <v>240</v>
      </c>
      <c r="CW1" s="158" t="s">
        <v>241</v>
      </c>
      <c r="CX1" s="158" t="s">
        <v>242</v>
      </c>
      <c r="CY1" s="158" t="s">
        <v>243</v>
      </c>
      <c r="CZ1" s="158" t="s">
        <v>244</v>
      </c>
      <c r="DA1" s="158" t="s">
        <v>245</v>
      </c>
      <c r="DB1" s="158" t="s">
        <v>246</v>
      </c>
      <c r="DC1" s="161" t="s">
        <v>247</v>
      </c>
      <c r="DD1" s="162"/>
      <c r="DE1" s="163" t="s">
        <v>248</v>
      </c>
      <c r="DF1" s="163"/>
      <c r="DG1" s="163"/>
      <c r="DH1" s="163"/>
      <c r="DI1" s="163"/>
      <c r="DJ1" s="163"/>
      <c r="DK1" s="163"/>
      <c r="DL1" s="163"/>
    </row>
    <row r="2" spans="1:116" ht="11.25" customHeight="1">
      <c r="A2" s="163"/>
      <c r="B2" s="164" t="s">
        <v>249</v>
      </c>
      <c r="C2" s="165" t="s">
        <v>250</v>
      </c>
      <c r="D2" s="166" t="s">
        <v>251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1"/>
      <c r="DD2" s="162"/>
      <c r="DE2" s="163">
        <f>NvsEndTime</f>
        <v>39520.37962962963</v>
      </c>
      <c r="DF2" s="163"/>
      <c r="DG2" s="163"/>
      <c r="DH2" s="163"/>
      <c r="DI2" s="159"/>
      <c r="DJ2" s="167" t="str">
        <f>""&amp;TEXT(NvsEndTime," mmmm, dd, yyyy")</f>
        <v> March, 13, 2008</v>
      </c>
      <c r="DK2" s="168"/>
      <c r="DL2" s="163"/>
    </row>
    <row r="3" spans="1:116" ht="11.25" customHeight="1">
      <c r="A3" s="163"/>
      <c r="B3" s="164" t="s">
        <v>252</v>
      </c>
      <c r="C3" s="165" t="s">
        <v>253</v>
      </c>
      <c r="D3" s="167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7"/>
      <c r="DD3" s="162"/>
      <c r="DE3" s="163"/>
      <c r="DF3" s="163"/>
      <c r="DG3" s="163"/>
      <c r="DH3" s="163"/>
      <c r="DI3" s="159"/>
      <c r="DJ3" s="167"/>
      <c r="DK3" s="168"/>
      <c r="DL3" s="163"/>
    </row>
    <row r="4" spans="1:116" ht="11.25" customHeight="1">
      <c r="A4" s="163"/>
      <c r="B4" s="164" t="s">
        <v>254</v>
      </c>
      <c r="C4" s="169" t="s">
        <v>248</v>
      </c>
      <c r="D4" s="167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7"/>
      <c r="DD4" s="162"/>
      <c r="DE4" s="170" t="s">
        <v>255</v>
      </c>
      <c r="DF4" s="163"/>
      <c r="DG4" s="163"/>
      <c r="DH4" s="163"/>
      <c r="DI4" s="163"/>
      <c r="DJ4" s="163"/>
      <c r="DK4" s="163"/>
      <c r="DL4" s="163"/>
    </row>
    <row r="5" spans="1:116" ht="11.25" customHeight="1">
      <c r="A5" s="163"/>
      <c r="B5" s="164" t="s">
        <v>256</v>
      </c>
      <c r="C5" s="171" t="str">
        <f>""&amp;TEXT(NvsEndTime," mmmm dd, yyyy")</f>
        <v> March 13, 2008</v>
      </c>
      <c r="D5" s="166" t="s">
        <v>251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1"/>
      <c r="DD5" s="162"/>
      <c r="DE5" s="170" t="s">
        <v>255</v>
      </c>
      <c r="DF5" s="163"/>
      <c r="DG5" s="163"/>
      <c r="DH5" s="163"/>
      <c r="DI5" s="163"/>
      <c r="DJ5" s="163"/>
      <c r="DK5" s="163"/>
      <c r="DL5" s="163"/>
    </row>
    <row r="6" spans="1:116" ht="4.5" customHeight="1">
      <c r="A6" s="163"/>
      <c r="B6" s="163"/>
      <c r="C6" s="163"/>
      <c r="D6" s="172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72"/>
      <c r="DD6" s="173"/>
      <c r="DE6" s="174" t="s">
        <v>255</v>
      </c>
      <c r="DF6" s="163"/>
      <c r="DG6" s="163"/>
      <c r="DH6" s="175"/>
      <c r="DI6" s="163"/>
      <c r="DJ6" s="163"/>
      <c r="DK6" s="163"/>
      <c r="DL6" s="163"/>
    </row>
    <row r="7" spans="1:116" ht="4.5" customHeight="1" thickBot="1">
      <c r="A7" s="176"/>
      <c r="B7" s="177"/>
      <c r="C7" s="178"/>
      <c r="D7" s="179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9"/>
      <c r="DD7" s="180"/>
      <c r="DE7" s="181" t="s">
        <v>255</v>
      </c>
      <c r="DF7" s="176"/>
      <c r="DG7" s="176"/>
      <c r="DH7" s="176"/>
      <c r="DI7" s="176"/>
      <c r="DJ7" s="176"/>
      <c r="DK7" s="176"/>
      <c r="DL7" s="176"/>
    </row>
    <row r="8" spans="1:116" ht="3.75" customHeight="1">
      <c r="A8" s="158"/>
      <c r="B8" s="182"/>
      <c r="C8" s="183"/>
      <c r="D8" s="172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72"/>
      <c r="DD8" s="173"/>
      <c r="DE8" s="163"/>
      <c r="DF8" s="163"/>
      <c r="DG8" s="163"/>
      <c r="DH8" s="163"/>
      <c r="DI8" s="163"/>
      <c r="DJ8" s="163"/>
      <c r="DK8" s="163"/>
      <c r="DL8" s="163"/>
    </row>
    <row r="9" spans="1:116" ht="12.75">
      <c r="A9" s="184" t="s">
        <v>257</v>
      </c>
      <c r="B9" s="184"/>
      <c r="C9" s="185"/>
      <c r="D9" s="185"/>
      <c r="E9" s="184" t="s">
        <v>258</v>
      </c>
      <c r="F9" s="184" t="s">
        <v>259</v>
      </c>
      <c r="G9" s="184" t="s">
        <v>260</v>
      </c>
      <c r="H9" s="184" t="s">
        <v>261</v>
      </c>
      <c r="I9" s="184" t="s">
        <v>262</v>
      </c>
      <c r="J9" s="184" t="s">
        <v>263</v>
      </c>
      <c r="K9" s="184" t="s">
        <v>264</v>
      </c>
      <c r="L9" s="184" t="s">
        <v>265</v>
      </c>
      <c r="M9" s="184" t="s">
        <v>266</v>
      </c>
      <c r="N9" s="184" t="s">
        <v>267</v>
      </c>
      <c r="O9" s="184" t="s">
        <v>268</v>
      </c>
      <c r="P9" s="184" t="s">
        <v>269</v>
      </c>
      <c r="Q9" s="184" t="s">
        <v>270</v>
      </c>
      <c r="R9" s="184" t="s">
        <v>271</v>
      </c>
      <c r="S9" s="184" t="s">
        <v>272</v>
      </c>
      <c r="T9" s="184" t="s">
        <v>273</v>
      </c>
      <c r="U9" s="184" t="s">
        <v>274</v>
      </c>
      <c r="V9" s="184" t="s">
        <v>275</v>
      </c>
      <c r="W9" s="184" t="s">
        <v>276</v>
      </c>
      <c r="X9" s="184" t="s">
        <v>277</v>
      </c>
      <c r="Y9" s="184" t="s">
        <v>278</v>
      </c>
      <c r="Z9" s="184" t="s">
        <v>279</v>
      </c>
      <c r="AA9" s="184" t="s">
        <v>280</v>
      </c>
      <c r="AB9" s="184" t="s">
        <v>281</v>
      </c>
      <c r="AC9" s="184" t="s">
        <v>282</v>
      </c>
      <c r="AD9" s="184" t="s">
        <v>283</v>
      </c>
      <c r="AE9" s="184" t="s">
        <v>284</v>
      </c>
      <c r="AF9" s="184" t="s">
        <v>285</v>
      </c>
      <c r="AG9" s="184" t="s">
        <v>286</v>
      </c>
      <c r="AH9" s="184" t="s">
        <v>287</v>
      </c>
      <c r="AI9" s="184" t="s">
        <v>288</v>
      </c>
      <c r="AJ9" s="184" t="s">
        <v>289</v>
      </c>
      <c r="AK9" s="184" t="s">
        <v>290</v>
      </c>
      <c r="AL9" s="184" t="s">
        <v>291</v>
      </c>
      <c r="AM9" s="184" t="s">
        <v>292</v>
      </c>
      <c r="AN9" s="184" t="s">
        <v>293</v>
      </c>
      <c r="AO9" s="184" t="s">
        <v>294</v>
      </c>
      <c r="AP9" s="184" t="s">
        <v>295</v>
      </c>
      <c r="AQ9" s="184" t="s">
        <v>296</v>
      </c>
      <c r="AR9" s="184" t="s">
        <v>297</v>
      </c>
      <c r="AS9" s="184" t="s">
        <v>298</v>
      </c>
      <c r="AT9" s="184" t="s">
        <v>299</v>
      </c>
      <c r="AU9" s="184" t="s">
        <v>300</v>
      </c>
      <c r="AV9" s="184" t="s">
        <v>301</v>
      </c>
      <c r="AW9" s="184" t="s">
        <v>302</v>
      </c>
      <c r="AX9" s="184" t="s">
        <v>303</v>
      </c>
      <c r="AY9" s="184" t="s">
        <v>304</v>
      </c>
      <c r="AZ9" s="184" t="s">
        <v>305</v>
      </c>
      <c r="BA9" s="184" t="s">
        <v>306</v>
      </c>
      <c r="BB9" s="184" t="s">
        <v>307</v>
      </c>
      <c r="BC9" s="184" t="s">
        <v>308</v>
      </c>
      <c r="BD9" s="184" t="s">
        <v>309</v>
      </c>
      <c r="BE9" s="184" t="s">
        <v>310</v>
      </c>
      <c r="BF9" s="184" t="s">
        <v>311</v>
      </c>
      <c r="BG9" s="184" t="s">
        <v>312</v>
      </c>
      <c r="BH9" s="184" t="s">
        <v>313</v>
      </c>
      <c r="BI9" s="184" t="s">
        <v>314</v>
      </c>
      <c r="BJ9" s="184" t="s">
        <v>315</v>
      </c>
      <c r="BK9" s="184" t="s">
        <v>316</v>
      </c>
      <c r="BL9" s="184" t="s">
        <v>317</v>
      </c>
      <c r="BM9" s="184" t="s">
        <v>318</v>
      </c>
      <c r="BN9" s="184" t="s">
        <v>319</v>
      </c>
      <c r="BO9" s="184" t="s">
        <v>320</v>
      </c>
      <c r="BP9" s="184" t="s">
        <v>321</v>
      </c>
      <c r="BQ9" s="184" t="s">
        <v>322</v>
      </c>
      <c r="BR9" s="184" t="s">
        <v>323</v>
      </c>
      <c r="BS9" s="184" t="s">
        <v>324</v>
      </c>
      <c r="BT9" s="184" t="s">
        <v>325</v>
      </c>
      <c r="BU9" s="184" t="s">
        <v>326</v>
      </c>
      <c r="BV9" s="184" t="s">
        <v>327</v>
      </c>
      <c r="BW9" s="184" t="s">
        <v>328</v>
      </c>
      <c r="BX9" s="184" t="s">
        <v>329</v>
      </c>
      <c r="BY9" s="184" t="s">
        <v>330</v>
      </c>
      <c r="BZ9" s="184" t="s">
        <v>331</v>
      </c>
      <c r="CA9" s="184" t="s">
        <v>332</v>
      </c>
      <c r="CB9" s="184" t="s">
        <v>333</v>
      </c>
      <c r="CC9" s="184" t="s">
        <v>334</v>
      </c>
      <c r="CD9" s="184" t="s">
        <v>335</v>
      </c>
      <c r="CE9" s="184" t="s">
        <v>336</v>
      </c>
      <c r="CF9" s="184" t="s">
        <v>337</v>
      </c>
      <c r="CG9" s="184" t="s">
        <v>338</v>
      </c>
      <c r="CH9" s="184" t="s">
        <v>339</v>
      </c>
      <c r="CI9" s="184" t="s">
        <v>340</v>
      </c>
      <c r="CJ9" s="184" t="s">
        <v>341</v>
      </c>
      <c r="CK9" s="184" t="s">
        <v>342</v>
      </c>
      <c r="CL9" s="184" t="s">
        <v>343</v>
      </c>
      <c r="CM9" s="184" t="s">
        <v>344</v>
      </c>
      <c r="CN9" s="184" t="s">
        <v>345</v>
      </c>
      <c r="CO9" s="184" t="s">
        <v>346</v>
      </c>
      <c r="CP9" s="184" t="s">
        <v>347</v>
      </c>
      <c r="CQ9" s="184" t="s">
        <v>348</v>
      </c>
      <c r="CR9" s="184" t="s">
        <v>349</v>
      </c>
      <c r="CS9" s="184" t="s">
        <v>350</v>
      </c>
      <c r="CT9" s="184" t="s">
        <v>351</v>
      </c>
      <c r="CU9" s="184" t="s">
        <v>352</v>
      </c>
      <c r="CV9" s="184" t="s">
        <v>353</v>
      </c>
      <c r="CW9" s="184" t="s">
        <v>354</v>
      </c>
      <c r="CX9" s="184" t="s">
        <v>355</v>
      </c>
      <c r="CY9" s="184" t="s">
        <v>356</v>
      </c>
      <c r="CZ9" s="184" t="s">
        <v>357</v>
      </c>
      <c r="DA9" s="184" t="s">
        <v>358</v>
      </c>
      <c r="DB9" s="184" t="s">
        <v>359</v>
      </c>
      <c r="DC9" s="185" t="s">
        <v>360</v>
      </c>
      <c r="DD9" s="186"/>
      <c r="DE9" s="187" t="s">
        <v>361</v>
      </c>
      <c r="DF9" s="184"/>
      <c r="DG9" s="184"/>
      <c r="DH9" s="184"/>
      <c r="DI9" s="184"/>
      <c r="DJ9" s="184"/>
      <c r="DK9" s="184"/>
      <c r="DL9" s="184"/>
    </row>
    <row r="10" spans="1:116" ht="12.75">
      <c r="A10" s="188"/>
      <c r="B10" s="189" t="s">
        <v>362</v>
      </c>
      <c r="C10" s="190" t="s">
        <v>363</v>
      </c>
      <c r="D10" s="189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9" t="s">
        <v>364</v>
      </c>
      <c r="DD10" s="191"/>
      <c r="DE10" s="188"/>
      <c r="DF10" s="188"/>
      <c r="DG10" s="188"/>
      <c r="DH10" s="163"/>
      <c r="DI10" s="163"/>
      <c r="DJ10" s="188"/>
      <c r="DK10" s="188"/>
      <c r="DL10" s="188"/>
    </row>
    <row r="11" spans="1:116" ht="3.75" customHeight="1" thickBot="1">
      <c r="A11" s="176"/>
      <c r="B11" s="192"/>
      <c r="C11" s="178"/>
      <c r="D11" s="179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9"/>
      <c r="DD11" s="180"/>
      <c r="DE11" s="176"/>
      <c r="DF11" s="176"/>
      <c r="DG11" s="176"/>
      <c r="DH11" s="176"/>
      <c r="DI11" s="176"/>
      <c r="DJ11" s="176"/>
      <c r="DK11" s="176"/>
      <c r="DL11" s="176"/>
    </row>
    <row r="12" spans="1:116" ht="5.25" customHeight="1">
      <c r="A12" s="193"/>
      <c r="B12" s="193"/>
      <c r="C12" s="193"/>
      <c r="D12" s="194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5">
        <v>3852681</v>
      </c>
      <c r="CO12" s="195"/>
      <c r="CP12" s="195"/>
      <c r="CQ12" s="195">
        <f>+CN12/5</f>
        <v>770536.2</v>
      </c>
      <c r="CR12" s="195"/>
      <c r="CS12" s="195"/>
      <c r="CT12" s="195"/>
      <c r="CU12" s="195">
        <f>+CQ12*4</f>
        <v>3082144.8</v>
      </c>
      <c r="CV12" s="193"/>
      <c r="CW12" s="193"/>
      <c r="CX12" s="193"/>
      <c r="CY12" s="193"/>
      <c r="CZ12" s="193"/>
      <c r="DA12" s="193"/>
      <c r="DB12" s="193"/>
      <c r="DC12" s="194"/>
      <c r="DD12" s="193"/>
      <c r="DE12" s="193"/>
      <c r="DF12" s="193"/>
      <c r="DG12" s="193"/>
      <c r="DH12" s="193"/>
      <c r="DI12" s="193"/>
      <c r="DJ12" s="193"/>
      <c r="DK12" s="193"/>
      <c r="DL12" s="193"/>
    </row>
    <row r="13" spans="1:116" ht="0.75" customHeight="1">
      <c r="A13" s="158" t="s">
        <v>365</v>
      </c>
      <c r="B13" s="159" t="s">
        <v>366</v>
      </c>
      <c r="C13" s="160" t="s">
        <v>367</v>
      </c>
      <c r="D13" s="161"/>
      <c r="E13" s="158">
        <v>0</v>
      </c>
      <c r="F13" s="158">
        <v>0</v>
      </c>
      <c r="G13" s="158">
        <v>377480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58">
        <v>0</v>
      </c>
      <c r="T13" s="158">
        <v>0</v>
      </c>
      <c r="U13" s="158">
        <v>0</v>
      </c>
      <c r="V13" s="158">
        <v>0</v>
      </c>
      <c r="W13" s="158">
        <v>0</v>
      </c>
      <c r="X13" s="158">
        <v>0</v>
      </c>
      <c r="Y13" s="158">
        <v>0</v>
      </c>
      <c r="Z13" s="158">
        <v>0</v>
      </c>
      <c r="AA13" s="158">
        <v>0</v>
      </c>
      <c r="AB13" s="158">
        <v>0</v>
      </c>
      <c r="AC13" s="158">
        <v>8451.14</v>
      </c>
      <c r="AD13" s="158">
        <v>0</v>
      </c>
      <c r="AE13" s="158">
        <v>0</v>
      </c>
      <c r="AF13" s="158">
        <v>0</v>
      </c>
      <c r="AG13" s="158">
        <v>0</v>
      </c>
      <c r="AH13" s="158">
        <v>86673.06</v>
      </c>
      <c r="AI13" s="158">
        <v>0</v>
      </c>
      <c r="AJ13" s="158">
        <v>0</v>
      </c>
      <c r="AK13" s="158">
        <v>0</v>
      </c>
      <c r="AL13" s="158">
        <v>3244912.57</v>
      </c>
      <c r="AM13" s="158">
        <v>302614.38</v>
      </c>
      <c r="AN13" s="158">
        <v>6473740</v>
      </c>
      <c r="AO13" s="158">
        <v>0</v>
      </c>
      <c r="AP13" s="158">
        <v>0</v>
      </c>
      <c r="AQ13" s="158">
        <v>0</v>
      </c>
      <c r="AR13" s="158">
        <v>0</v>
      </c>
      <c r="AS13" s="158">
        <v>0</v>
      </c>
      <c r="AT13" s="158">
        <v>0</v>
      </c>
      <c r="AU13" s="158">
        <v>0</v>
      </c>
      <c r="AV13" s="158">
        <v>0</v>
      </c>
      <c r="AW13" s="158">
        <v>0</v>
      </c>
      <c r="AX13" s="158">
        <v>0</v>
      </c>
      <c r="AY13" s="158">
        <v>0</v>
      </c>
      <c r="AZ13" s="158">
        <v>0</v>
      </c>
      <c r="BA13" s="158">
        <v>0</v>
      </c>
      <c r="BB13" s="158">
        <v>0</v>
      </c>
      <c r="BC13" s="158">
        <v>0</v>
      </c>
      <c r="BD13" s="158">
        <v>0</v>
      </c>
      <c r="BE13" s="158">
        <v>0</v>
      </c>
      <c r="BF13" s="158">
        <v>0</v>
      </c>
      <c r="BG13" s="158">
        <v>0</v>
      </c>
      <c r="BH13" s="158">
        <v>0</v>
      </c>
      <c r="BI13" s="158">
        <v>0</v>
      </c>
      <c r="BJ13" s="158">
        <v>0</v>
      </c>
      <c r="BK13" s="158">
        <v>0</v>
      </c>
      <c r="BL13" s="158">
        <v>0</v>
      </c>
      <c r="BM13" s="158">
        <v>0</v>
      </c>
      <c r="BN13" s="158">
        <v>0</v>
      </c>
      <c r="BO13" s="158">
        <v>0</v>
      </c>
      <c r="BP13" s="158">
        <v>0</v>
      </c>
      <c r="BQ13" s="158">
        <v>0</v>
      </c>
      <c r="BR13" s="158">
        <v>0</v>
      </c>
      <c r="BS13" s="158">
        <v>0</v>
      </c>
      <c r="BT13" s="158">
        <v>0</v>
      </c>
      <c r="BU13" s="158">
        <v>0</v>
      </c>
      <c r="BV13" s="158">
        <v>0</v>
      </c>
      <c r="BW13" s="158">
        <v>0</v>
      </c>
      <c r="BX13" s="158">
        <v>0</v>
      </c>
      <c r="BY13" s="158">
        <v>0</v>
      </c>
      <c r="BZ13" s="158">
        <v>0</v>
      </c>
      <c r="CA13" s="158">
        <v>0</v>
      </c>
      <c r="CB13" s="158">
        <v>0</v>
      </c>
      <c r="CC13" s="158">
        <v>0</v>
      </c>
      <c r="CD13" s="158">
        <v>0</v>
      </c>
      <c r="CE13" s="158">
        <v>0</v>
      </c>
      <c r="CF13" s="158">
        <v>0</v>
      </c>
      <c r="CG13" s="158">
        <v>0</v>
      </c>
      <c r="CH13" s="158">
        <v>0</v>
      </c>
      <c r="CI13" s="158">
        <v>0</v>
      </c>
      <c r="CJ13" s="158">
        <v>0</v>
      </c>
      <c r="CK13" s="158">
        <v>0</v>
      </c>
      <c r="CL13" s="158">
        <v>0</v>
      </c>
      <c r="CM13" s="158">
        <v>0</v>
      </c>
      <c r="CN13" s="158">
        <v>0</v>
      </c>
      <c r="CO13" s="158">
        <v>0</v>
      </c>
      <c r="CP13" s="158">
        <v>0</v>
      </c>
      <c r="CQ13" s="158">
        <v>0</v>
      </c>
      <c r="CR13" s="158">
        <v>0</v>
      </c>
      <c r="CS13" s="158">
        <v>0</v>
      </c>
      <c r="CT13" s="158">
        <v>0</v>
      </c>
      <c r="CU13" s="158">
        <v>0</v>
      </c>
      <c r="CV13" s="158">
        <v>0</v>
      </c>
      <c r="CW13" s="158">
        <v>0</v>
      </c>
      <c r="CX13" s="158">
        <v>0</v>
      </c>
      <c r="CY13" s="158">
        <v>0</v>
      </c>
      <c r="CZ13" s="158">
        <v>0</v>
      </c>
      <c r="DA13" s="158">
        <v>0</v>
      </c>
      <c r="DB13" s="158">
        <v>0</v>
      </c>
      <c r="DC13" s="161">
        <v>10493871.15</v>
      </c>
      <c r="DD13" s="162"/>
      <c r="DE13" s="163"/>
      <c r="DF13" s="163"/>
      <c r="DG13" s="163"/>
      <c r="DH13" s="163"/>
      <c r="DI13" s="163"/>
      <c r="DJ13" s="163"/>
      <c r="DK13" s="163"/>
      <c r="DL13" s="163"/>
    </row>
    <row r="14" spans="1:116" ht="0.75" customHeight="1">
      <c r="A14" s="158" t="s">
        <v>368</v>
      </c>
      <c r="B14" s="159" t="s">
        <v>369</v>
      </c>
      <c r="C14" s="160" t="s">
        <v>370</v>
      </c>
      <c r="D14" s="161"/>
      <c r="E14" s="158">
        <v>0</v>
      </c>
      <c r="F14" s="158">
        <v>0</v>
      </c>
      <c r="G14" s="158">
        <v>16340.37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158">
        <v>0</v>
      </c>
      <c r="Y14" s="158">
        <v>0</v>
      </c>
      <c r="Z14" s="158">
        <v>0</v>
      </c>
      <c r="AA14" s="158">
        <v>0</v>
      </c>
      <c r="AB14" s="158">
        <v>0</v>
      </c>
      <c r="AC14" s="158">
        <v>0</v>
      </c>
      <c r="AD14" s="158">
        <v>0</v>
      </c>
      <c r="AE14" s="158">
        <v>0</v>
      </c>
      <c r="AF14" s="158">
        <v>0</v>
      </c>
      <c r="AG14" s="158">
        <v>0</v>
      </c>
      <c r="AH14" s="158">
        <v>0</v>
      </c>
      <c r="AI14" s="158">
        <v>0</v>
      </c>
      <c r="AJ14" s="158">
        <v>0</v>
      </c>
      <c r="AK14" s="158">
        <v>0</v>
      </c>
      <c r="AL14" s="158">
        <v>0</v>
      </c>
      <c r="AM14" s="158">
        <v>0</v>
      </c>
      <c r="AN14" s="158">
        <v>0</v>
      </c>
      <c r="AO14" s="158">
        <v>2160257.54</v>
      </c>
      <c r="AP14" s="158">
        <v>0</v>
      </c>
      <c r="AQ14" s="158">
        <v>0</v>
      </c>
      <c r="AR14" s="158">
        <v>0</v>
      </c>
      <c r="AS14" s="158">
        <v>0</v>
      </c>
      <c r="AT14" s="158">
        <v>0</v>
      </c>
      <c r="AU14" s="158">
        <v>0</v>
      </c>
      <c r="AV14" s="158">
        <v>0</v>
      </c>
      <c r="AW14" s="158">
        <v>0</v>
      </c>
      <c r="AX14" s="158">
        <v>0</v>
      </c>
      <c r="AY14" s="158">
        <v>0</v>
      </c>
      <c r="AZ14" s="158">
        <v>0</v>
      </c>
      <c r="BA14" s="158">
        <v>0</v>
      </c>
      <c r="BB14" s="158">
        <v>0</v>
      </c>
      <c r="BC14" s="158">
        <v>0</v>
      </c>
      <c r="BD14" s="158">
        <v>0</v>
      </c>
      <c r="BE14" s="158">
        <v>0</v>
      </c>
      <c r="BF14" s="158">
        <v>0</v>
      </c>
      <c r="BG14" s="158">
        <v>0</v>
      </c>
      <c r="BH14" s="158">
        <v>0</v>
      </c>
      <c r="BI14" s="158">
        <v>0</v>
      </c>
      <c r="BJ14" s="158">
        <v>0</v>
      </c>
      <c r="BK14" s="158">
        <v>0</v>
      </c>
      <c r="BL14" s="158">
        <v>0</v>
      </c>
      <c r="BM14" s="158">
        <v>0</v>
      </c>
      <c r="BN14" s="158">
        <v>0</v>
      </c>
      <c r="BO14" s="158">
        <v>0</v>
      </c>
      <c r="BP14" s="158">
        <v>0</v>
      </c>
      <c r="BQ14" s="158">
        <v>0</v>
      </c>
      <c r="BR14" s="158">
        <v>0</v>
      </c>
      <c r="BS14" s="158">
        <v>0</v>
      </c>
      <c r="BT14" s="158">
        <v>0</v>
      </c>
      <c r="BU14" s="158">
        <v>0</v>
      </c>
      <c r="BV14" s="158">
        <v>0</v>
      </c>
      <c r="BW14" s="158">
        <v>0</v>
      </c>
      <c r="BX14" s="158">
        <v>0</v>
      </c>
      <c r="BY14" s="158">
        <v>0</v>
      </c>
      <c r="BZ14" s="158">
        <v>0</v>
      </c>
      <c r="CA14" s="158">
        <v>0</v>
      </c>
      <c r="CB14" s="158">
        <v>0</v>
      </c>
      <c r="CC14" s="158">
        <v>0</v>
      </c>
      <c r="CD14" s="158">
        <v>0</v>
      </c>
      <c r="CE14" s="158">
        <v>0</v>
      </c>
      <c r="CF14" s="158">
        <v>0</v>
      </c>
      <c r="CG14" s="158">
        <v>0</v>
      </c>
      <c r="CH14" s="158">
        <v>0</v>
      </c>
      <c r="CI14" s="158">
        <v>0</v>
      </c>
      <c r="CJ14" s="158">
        <v>0</v>
      </c>
      <c r="CK14" s="158">
        <v>0</v>
      </c>
      <c r="CL14" s="158">
        <v>0</v>
      </c>
      <c r="CM14" s="158">
        <v>0</v>
      </c>
      <c r="CN14" s="158">
        <v>0</v>
      </c>
      <c r="CO14" s="158">
        <v>0</v>
      </c>
      <c r="CP14" s="158">
        <v>0</v>
      </c>
      <c r="CQ14" s="158">
        <v>0</v>
      </c>
      <c r="CR14" s="158">
        <v>0</v>
      </c>
      <c r="CS14" s="158">
        <v>0</v>
      </c>
      <c r="CT14" s="158">
        <v>0</v>
      </c>
      <c r="CU14" s="158">
        <v>0</v>
      </c>
      <c r="CV14" s="158">
        <v>0</v>
      </c>
      <c r="CW14" s="158">
        <v>0</v>
      </c>
      <c r="CX14" s="158">
        <v>0</v>
      </c>
      <c r="CY14" s="158">
        <v>0</v>
      </c>
      <c r="CZ14" s="158">
        <v>0</v>
      </c>
      <c r="DA14" s="158">
        <v>0</v>
      </c>
      <c r="DB14" s="158">
        <v>0</v>
      </c>
      <c r="DC14" s="161">
        <v>2176597.91</v>
      </c>
      <c r="DD14" s="162"/>
      <c r="DE14" s="163"/>
      <c r="DF14" s="163"/>
      <c r="DG14" s="163"/>
      <c r="DH14" s="163"/>
      <c r="DI14" s="163"/>
      <c r="DJ14" s="163"/>
      <c r="DK14" s="163"/>
      <c r="DL14" s="163"/>
    </row>
    <row r="15" spans="1:116" ht="0.75" customHeight="1">
      <c r="A15" s="158" t="s">
        <v>371</v>
      </c>
      <c r="B15" s="159" t="s">
        <v>372</v>
      </c>
      <c r="C15" s="160" t="s">
        <v>373</v>
      </c>
      <c r="D15" s="161"/>
      <c r="E15" s="158">
        <v>0</v>
      </c>
      <c r="F15" s="158">
        <v>0</v>
      </c>
      <c r="G15" s="158">
        <v>520127.01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0</v>
      </c>
      <c r="AI15" s="158">
        <v>0</v>
      </c>
      <c r="AJ15" s="158">
        <v>0</v>
      </c>
      <c r="AK15" s="158">
        <v>0</v>
      </c>
      <c r="AL15" s="158">
        <v>251155</v>
      </c>
      <c r="AM15" s="158">
        <v>0</v>
      </c>
      <c r="AN15" s="158">
        <v>502310</v>
      </c>
      <c r="AO15" s="158">
        <v>13357024.690000001</v>
      </c>
      <c r="AP15" s="158">
        <v>0</v>
      </c>
      <c r="AQ15" s="158">
        <v>0</v>
      </c>
      <c r="AR15" s="158">
        <v>0</v>
      </c>
      <c r="AS15" s="158">
        <v>0</v>
      </c>
      <c r="AT15" s="158">
        <v>0</v>
      </c>
      <c r="AU15" s="158">
        <v>0</v>
      </c>
      <c r="AV15" s="158">
        <v>0</v>
      </c>
      <c r="AW15" s="158">
        <v>0</v>
      </c>
      <c r="AX15" s="158">
        <v>0</v>
      </c>
      <c r="AY15" s="158">
        <v>0</v>
      </c>
      <c r="AZ15" s="158">
        <v>0</v>
      </c>
      <c r="BA15" s="158">
        <v>0</v>
      </c>
      <c r="BB15" s="158">
        <v>0</v>
      </c>
      <c r="BC15" s="158">
        <v>0</v>
      </c>
      <c r="BD15" s="158">
        <v>0</v>
      </c>
      <c r="BE15" s="158">
        <v>0</v>
      </c>
      <c r="BF15" s="158">
        <v>0</v>
      </c>
      <c r="BG15" s="158">
        <v>0</v>
      </c>
      <c r="BH15" s="158">
        <v>0</v>
      </c>
      <c r="BI15" s="158">
        <v>0</v>
      </c>
      <c r="BJ15" s="158">
        <v>0</v>
      </c>
      <c r="BK15" s="158">
        <v>0</v>
      </c>
      <c r="BL15" s="158">
        <v>0</v>
      </c>
      <c r="BM15" s="158">
        <v>0</v>
      </c>
      <c r="BN15" s="158">
        <v>0</v>
      </c>
      <c r="BO15" s="158">
        <v>0</v>
      </c>
      <c r="BP15" s="158">
        <v>0</v>
      </c>
      <c r="BQ15" s="158">
        <v>0</v>
      </c>
      <c r="BR15" s="158">
        <v>0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8">
        <v>0</v>
      </c>
      <c r="BZ15" s="158">
        <v>0</v>
      </c>
      <c r="CA15" s="158">
        <v>0</v>
      </c>
      <c r="CB15" s="158">
        <v>0</v>
      </c>
      <c r="CC15" s="158">
        <v>0</v>
      </c>
      <c r="CD15" s="158">
        <v>0</v>
      </c>
      <c r="CE15" s="158">
        <v>0</v>
      </c>
      <c r="CF15" s="158">
        <v>0</v>
      </c>
      <c r="CG15" s="158">
        <v>0</v>
      </c>
      <c r="CH15" s="158">
        <v>0</v>
      </c>
      <c r="CI15" s="158">
        <v>0</v>
      </c>
      <c r="CJ15" s="158">
        <v>0</v>
      </c>
      <c r="CK15" s="158">
        <v>0</v>
      </c>
      <c r="CL15" s="158">
        <v>0</v>
      </c>
      <c r="CM15" s="158">
        <v>0</v>
      </c>
      <c r="CN15" s="158">
        <v>0</v>
      </c>
      <c r="CO15" s="158">
        <v>0</v>
      </c>
      <c r="CP15" s="158">
        <v>0</v>
      </c>
      <c r="CQ15" s="158">
        <v>0</v>
      </c>
      <c r="CR15" s="158">
        <v>0</v>
      </c>
      <c r="CS15" s="158">
        <v>0</v>
      </c>
      <c r="CT15" s="158">
        <v>0</v>
      </c>
      <c r="CU15" s="158">
        <v>0</v>
      </c>
      <c r="CV15" s="158">
        <v>0</v>
      </c>
      <c r="CW15" s="158">
        <v>0</v>
      </c>
      <c r="CX15" s="158">
        <v>0</v>
      </c>
      <c r="CY15" s="158">
        <v>0</v>
      </c>
      <c r="CZ15" s="158">
        <v>0</v>
      </c>
      <c r="DA15" s="158">
        <v>0</v>
      </c>
      <c r="DB15" s="158">
        <v>0</v>
      </c>
      <c r="DC15" s="161">
        <v>14630616.700000003</v>
      </c>
      <c r="DD15" s="162"/>
      <c r="DE15" s="163"/>
      <c r="DF15" s="163"/>
      <c r="DG15" s="163"/>
      <c r="DH15" s="163"/>
      <c r="DI15" s="163"/>
      <c r="DJ15" s="163"/>
      <c r="DK15" s="163"/>
      <c r="DL15" s="163"/>
    </row>
    <row r="16" spans="1:116" ht="0.75" customHeight="1">
      <c r="A16" s="158" t="s">
        <v>374</v>
      </c>
      <c r="B16" s="159" t="s">
        <v>375</v>
      </c>
      <c r="C16" s="160" t="s">
        <v>376</v>
      </c>
      <c r="D16" s="161"/>
      <c r="E16" s="158">
        <v>0</v>
      </c>
      <c r="F16" s="158">
        <v>0</v>
      </c>
      <c r="G16" s="158">
        <v>1276287.9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8">
        <v>0</v>
      </c>
      <c r="AB16" s="158">
        <v>0</v>
      </c>
      <c r="AC16" s="158">
        <v>38106.36</v>
      </c>
      <c r="AD16" s="158">
        <v>0</v>
      </c>
      <c r="AE16" s="158">
        <v>0</v>
      </c>
      <c r="AF16" s="158">
        <v>0</v>
      </c>
      <c r="AG16" s="158">
        <v>0</v>
      </c>
      <c r="AH16" s="158">
        <v>0</v>
      </c>
      <c r="AI16" s="158">
        <v>0</v>
      </c>
      <c r="AJ16" s="158">
        <v>0</v>
      </c>
      <c r="AK16" s="158">
        <v>0</v>
      </c>
      <c r="AL16" s="158">
        <v>1684337.92</v>
      </c>
      <c r="AM16" s="158">
        <v>0</v>
      </c>
      <c r="AN16" s="158">
        <v>0</v>
      </c>
      <c r="AO16" s="158">
        <v>0</v>
      </c>
      <c r="AP16" s="158">
        <v>0</v>
      </c>
      <c r="AQ16" s="158">
        <v>0</v>
      </c>
      <c r="AR16" s="158">
        <v>0</v>
      </c>
      <c r="AS16" s="158">
        <v>0</v>
      </c>
      <c r="AT16" s="158">
        <v>0</v>
      </c>
      <c r="AU16" s="158">
        <v>0</v>
      </c>
      <c r="AV16" s="158">
        <v>0</v>
      </c>
      <c r="AW16" s="158">
        <v>0</v>
      </c>
      <c r="AX16" s="158">
        <v>0</v>
      </c>
      <c r="AY16" s="158">
        <v>0</v>
      </c>
      <c r="AZ16" s="158">
        <v>453349.25</v>
      </c>
      <c r="BA16" s="158">
        <v>0</v>
      </c>
      <c r="BB16" s="158">
        <v>0</v>
      </c>
      <c r="BC16" s="158">
        <v>0</v>
      </c>
      <c r="BD16" s="158">
        <v>0</v>
      </c>
      <c r="BE16" s="158">
        <v>0</v>
      </c>
      <c r="BF16" s="158">
        <v>0</v>
      </c>
      <c r="BG16" s="158">
        <v>0</v>
      </c>
      <c r="BH16" s="158">
        <v>0</v>
      </c>
      <c r="BI16" s="158">
        <v>0</v>
      </c>
      <c r="BJ16" s="158">
        <v>0</v>
      </c>
      <c r="BK16" s="158">
        <v>0</v>
      </c>
      <c r="BL16" s="158">
        <v>0</v>
      </c>
      <c r="BM16" s="158">
        <v>0</v>
      </c>
      <c r="BN16" s="158">
        <v>0</v>
      </c>
      <c r="BO16" s="158">
        <v>0</v>
      </c>
      <c r="BP16" s="158">
        <v>0</v>
      </c>
      <c r="BQ16" s="158">
        <v>0</v>
      </c>
      <c r="BR16" s="158">
        <v>0</v>
      </c>
      <c r="BS16" s="158">
        <v>0</v>
      </c>
      <c r="BT16" s="158">
        <v>0</v>
      </c>
      <c r="BU16" s="158">
        <v>0</v>
      </c>
      <c r="BV16" s="158">
        <v>0</v>
      </c>
      <c r="BW16" s="158">
        <v>0</v>
      </c>
      <c r="BX16" s="158">
        <v>0</v>
      </c>
      <c r="BY16" s="158">
        <v>0</v>
      </c>
      <c r="BZ16" s="158">
        <v>0</v>
      </c>
      <c r="CA16" s="158">
        <v>0</v>
      </c>
      <c r="CB16" s="158">
        <v>0</v>
      </c>
      <c r="CC16" s="158">
        <v>0</v>
      </c>
      <c r="CD16" s="158">
        <v>0</v>
      </c>
      <c r="CE16" s="158">
        <v>0</v>
      </c>
      <c r="CF16" s="158">
        <v>0</v>
      </c>
      <c r="CG16" s="158">
        <v>0</v>
      </c>
      <c r="CH16" s="158">
        <v>0</v>
      </c>
      <c r="CI16" s="158">
        <v>0</v>
      </c>
      <c r="CJ16" s="158">
        <v>0</v>
      </c>
      <c r="CK16" s="158">
        <v>0</v>
      </c>
      <c r="CL16" s="158">
        <v>0</v>
      </c>
      <c r="CM16" s="158">
        <v>0</v>
      </c>
      <c r="CN16" s="158">
        <v>0</v>
      </c>
      <c r="CO16" s="158">
        <v>0</v>
      </c>
      <c r="CP16" s="158">
        <v>0</v>
      </c>
      <c r="CQ16" s="158">
        <v>0</v>
      </c>
      <c r="CR16" s="158">
        <v>0</v>
      </c>
      <c r="CS16" s="158">
        <v>0</v>
      </c>
      <c r="CT16" s="158">
        <v>0</v>
      </c>
      <c r="CU16" s="158">
        <v>0</v>
      </c>
      <c r="CV16" s="158">
        <v>0</v>
      </c>
      <c r="CW16" s="158">
        <v>0</v>
      </c>
      <c r="CX16" s="158">
        <v>0</v>
      </c>
      <c r="CY16" s="158">
        <v>0</v>
      </c>
      <c r="CZ16" s="158">
        <v>0</v>
      </c>
      <c r="DA16" s="158">
        <v>0</v>
      </c>
      <c r="DB16" s="158">
        <v>0</v>
      </c>
      <c r="DC16" s="161">
        <v>3452081.43</v>
      </c>
      <c r="DD16" s="162"/>
      <c r="DE16" s="163"/>
      <c r="DF16" s="163"/>
      <c r="DG16" s="163"/>
      <c r="DH16" s="163"/>
      <c r="DI16" s="163"/>
      <c r="DJ16" s="163"/>
      <c r="DK16" s="163"/>
      <c r="DL16" s="163"/>
    </row>
    <row r="17" spans="1:116" ht="0.75" customHeight="1">
      <c r="A17" s="158" t="s">
        <v>377</v>
      </c>
      <c r="B17" s="159" t="s">
        <v>378</v>
      </c>
      <c r="C17" s="160" t="s">
        <v>379</v>
      </c>
      <c r="D17" s="161"/>
      <c r="E17" s="158">
        <v>0</v>
      </c>
      <c r="F17" s="158">
        <v>0</v>
      </c>
      <c r="G17" s="158">
        <v>654660.09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58">
        <v>0</v>
      </c>
      <c r="U17" s="158">
        <v>0</v>
      </c>
      <c r="V17" s="158">
        <v>0</v>
      </c>
      <c r="W17" s="158">
        <v>0</v>
      </c>
      <c r="X17" s="158">
        <v>0</v>
      </c>
      <c r="Y17" s="158">
        <v>0</v>
      </c>
      <c r="Z17" s="158">
        <v>0</v>
      </c>
      <c r="AA17" s="158">
        <v>0</v>
      </c>
      <c r="AB17" s="158">
        <v>0</v>
      </c>
      <c r="AC17" s="158">
        <v>0</v>
      </c>
      <c r="AD17" s="158">
        <v>0</v>
      </c>
      <c r="AE17" s="158">
        <v>0</v>
      </c>
      <c r="AF17" s="158">
        <v>0</v>
      </c>
      <c r="AG17" s="158">
        <v>0</v>
      </c>
      <c r="AH17" s="158">
        <v>0</v>
      </c>
      <c r="AI17" s="158">
        <v>0</v>
      </c>
      <c r="AJ17" s="158">
        <v>0</v>
      </c>
      <c r="AK17" s="158">
        <v>0</v>
      </c>
      <c r="AL17" s="158">
        <v>1260353.19</v>
      </c>
      <c r="AM17" s="158">
        <v>0</v>
      </c>
      <c r="AN17" s="158">
        <v>0</v>
      </c>
      <c r="AO17" s="158">
        <v>0</v>
      </c>
      <c r="AP17" s="158">
        <v>0</v>
      </c>
      <c r="AQ17" s="158">
        <v>0</v>
      </c>
      <c r="AR17" s="158">
        <v>0</v>
      </c>
      <c r="AS17" s="158">
        <v>0</v>
      </c>
      <c r="AT17" s="158">
        <v>0</v>
      </c>
      <c r="AU17" s="158">
        <v>0</v>
      </c>
      <c r="AV17" s="158">
        <v>0</v>
      </c>
      <c r="AW17" s="158">
        <v>0</v>
      </c>
      <c r="AX17" s="158">
        <v>0</v>
      </c>
      <c r="AY17" s="158">
        <v>0</v>
      </c>
      <c r="AZ17" s="158">
        <v>336309.76</v>
      </c>
      <c r="BA17" s="158">
        <v>0</v>
      </c>
      <c r="BB17" s="158">
        <v>0</v>
      </c>
      <c r="BC17" s="158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8">
        <v>0</v>
      </c>
      <c r="BJ17" s="158">
        <v>0</v>
      </c>
      <c r="BK17" s="158">
        <v>0</v>
      </c>
      <c r="BL17" s="158">
        <v>0</v>
      </c>
      <c r="BM17" s="158">
        <v>0</v>
      </c>
      <c r="BN17" s="158">
        <v>0</v>
      </c>
      <c r="BO17" s="158">
        <v>0</v>
      </c>
      <c r="BP17" s="158">
        <v>0</v>
      </c>
      <c r="BQ17" s="158">
        <v>0</v>
      </c>
      <c r="BR17" s="158">
        <v>0</v>
      </c>
      <c r="BS17" s="158">
        <v>0</v>
      </c>
      <c r="BT17" s="158">
        <v>0</v>
      </c>
      <c r="BU17" s="158">
        <v>0</v>
      </c>
      <c r="BV17" s="158">
        <v>0</v>
      </c>
      <c r="BW17" s="158">
        <v>0</v>
      </c>
      <c r="BX17" s="158">
        <v>0</v>
      </c>
      <c r="BY17" s="158">
        <v>0</v>
      </c>
      <c r="BZ17" s="158">
        <v>0</v>
      </c>
      <c r="CA17" s="158">
        <v>0</v>
      </c>
      <c r="CB17" s="158">
        <v>0</v>
      </c>
      <c r="CC17" s="158">
        <v>0</v>
      </c>
      <c r="CD17" s="158">
        <v>0</v>
      </c>
      <c r="CE17" s="158">
        <v>0</v>
      </c>
      <c r="CF17" s="158">
        <v>0</v>
      </c>
      <c r="CG17" s="158">
        <v>0</v>
      </c>
      <c r="CH17" s="158">
        <v>0</v>
      </c>
      <c r="CI17" s="158">
        <v>0</v>
      </c>
      <c r="CJ17" s="158">
        <v>0</v>
      </c>
      <c r="CK17" s="158">
        <v>0</v>
      </c>
      <c r="CL17" s="158">
        <v>0</v>
      </c>
      <c r="CM17" s="158">
        <v>0</v>
      </c>
      <c r="CN17" s="158">
        <v>0</v>
      </c>
      <c r="CO17" s="158">
        <v>0</v>
      </c>
      <c r="CP17" s="158">
        <v>0</v>
      </c>
      <c r="CQ17" s="158">
        <v>0</v>
      </c>
      <c r="CR17" s="158">
        <v>0</v>
      </c>
      <c r="CS17" s="158">
        <v>0</v>
      </c>
      <c r="CT17" s="158">
        <v>0</v>
      </c>
      <c r="CU17" s="158">
        <v>0</v>
      </c>
      <c r="CV17" s="158">
        <v>0</v>
      </c>
      <c r="CW17" s="158">
        <v>0</v>
      </c>
      <c r="CX17" s="158">
        <v>0</v>
      </c>
      <c r="CY17" s="158">
        <v>0</v>
      </c>
      <c r="CZ17" s="158">
        <v>0</v>
      </c>
      <c r="DA17" s="158">
        <v>0</v>
      </c>
      <c r="DB17" s="158">
        <v>0</v>
      </c>
      <c r="DC17" s="161">
        <v>2251323.04</v>
      </c>
      <c r="DD17" s="162"/>
      <c r="DE17" s="163"/>
      <c r="DF17" s="163"/>
      <c r="DG17" s="163"/>
      <c r="DH17" s="163"/>
      <c r="DI17" s="163"/>
      <c r="DJ17" s="163"/>
      <c r="DK17" s="163"/>
      <c r="DL17" s="163"/>
    </row>
    <row r="18" spans="1:116" ht="0.75" customHeight="1">
      <c r="A18" s="158" t="s">
        <v>380</v>
      </c>
      <c r="B18" s="159" t="s">
        <v>381</v>
      </c>
      <c r="C18" s="160" t="s">
        <v>382</v>
      </c>
      <c r="D18" s="161"/>
      <c r="E18" s="158">
        <v>0</v>
      </c>
      <c r="F18" s="158">
        <v>0</v>
      </c>
      <c r="G18" s="158">
        <v>239507.07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  <c r="W18" s="158">
        <v>0</v>
      </c>
      <c r="X18" s="158">
        <v>0</v>
      </c>
      <c r="Y18" s="158">
        <v>0</v>
      </c>
      <c r="Z18" s="158">
        <v>0</v>
      </c>
      <c r="AA18" s="158">
        <v>0</v>
      </c>
      <c r="AB18" s="158">
        <v>0</v>
      </c>
      <c r="AC18" s="158">
        <v>0</v>
      </c>
      <c r="AD18" s="158">
        <v>0</v>
      </c>
      <c r="AE18" s="158">
        <v>0</v>
      </c>
      <c r="AF18" s="158">
        <v>0</v>
      </c>
      <c r="AG18" s="158">
        <v>0</v>
      </c>
      <c r="AH18" s="158">
        <v>0</v>
      </c>
      <c r="AI18" s="158">
        <v>0</v>
      </c>
      <c r="AJ18" s="158">
        <v>0</v>
      </c>
      <c r="AK18" s="158">
        <v>0</v>
      </c>
      <c r="AL18" s="158">
        <v>429493.12</v>
      </c>
      <c r="AM18" s="158">
        <v>0</v>
      </c>
      <c r="AN18" s="158">
        <v>0</v>
      </c>
      <c r="AO18" s="158">
        <v>0</v>
      </c>
      <c r="AP18" s="158">
        <v>0</v>
      </c>
      <c r="AQ18" s="158">
        <v>0</v>
      </c>
      <c r="AR18" s="158">
        <v>0</v>
      </c>
      <c r="AS18" s="158">
        <v>0</v>
      </c>
      <c r="AT18" s="158">
        <v>0</v>
      </c>
      <c r="AU18" s="158">
        <v>0</v>
      </c>
      <c r="AV18" s="158">
        <v>0</v>
      </c>
      <c r="AW18" s="158">
        <v>0</v>
      </c>
      <c r="AX18" s="158">
        <v>0</v>
      </c>
      <c r="AY18" s="158">
        <v>0</v>
      </c>
      <c r="AZ18" s="158">
        <v>155296.81</v>
      </c>
      <c r="BA18" s="158">
        <v>0</v>
      </c>
      <c r="BB18" s="158">
        <v>0</v>
      </c>
      <c r="BC18" s="158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8">
        <v>0</v>
      </c>
      <c r="BJ18" s="158">
        <v>0</v>
      </c>
      <c r="BK18" s="158">
        <v>0</v>
      </c>
      <c r="BL18" s="158">
        <v>0</v>
      </c>
      <c r="BM18" s="158">
        <v>0</v>
      </c>
      <c r="BN18" s="158">
        <v>0</v>
      </c>
      <c r="BO18" s="158">
        <v>0</v>
      </c>
      <c r="BP18" s="158">
        <v>0</v>
      </c>
      <c r="BQ18" s="158">
        <v>0</v>
      </c>
      <c r="BR18" s="158">
        <v>0</v>
      </c>
      <c r="BS18" s="158">
        <v>0</v>
      </c>
      <c r="BT18" s="158">
        <v>0</v>
      </c>
      <c r="BU18" s="158">
        <v>0</v>
      </c>
      <c r="BV18" s="158">
        <v>0</v>
      </c>
      <c r="BW18" s="158">
        <v>0</v>
      </c>
      <c r="BX18" s="158">
        <v>0</v>
      </c>
      <c r="BY18" s="158">
        <v>0</v>
      </c>
      <c r="BZ18" s="158">
        <v>0</v>
      </c>
      <c r="CA18" s="158">
        <v>0</v>
      </c>
      <c r="CB18" s="158">
        <v>0</v>
      </c>
      <c r="CC18" s="158">
        <v>0</v>
      </c>
      <c r="CD18" s="158">
        <v>0</v>
      </c>
      <c r="CE18" s="158">
        <v>0</v>
      </c>
      <c r="CF18" s="158">
        <v>0</v>
      </c>
      <c r="CG18" s="158">
        <v>0</v>
      </c>
      <c r="CH18" s="158">
        <v>0</v>
      </c>
      <c r="CI18" s="158">
        <v>0</v>
      </c>
      <c r="CJ18" s="158">
        <v>0</v>
      </c>
      <c r="CK18" s="158">
        <v>0</v>
      </c>
      <c r="CL18" s="158">
        <v>0</v>
      </c>
      <c r="CM18" s="158">
        <v>0</v>
      </c>
      <c r="CN18" s="158">
        <v>0</v>
      </c>
      <c r="CO18" s="158">
        <v>0</v>
      </c>
      <c r="CP18" s="158">
        <v>0</v>
      </c>
      <c r="CQ18" s="158">
        <v>0</v>
      </c>
      <c r="CR18" s="158">
        <v>0</v>
      </c>
      <c r="CS18" s="158">
        <v>0</v>
      </c>
      <c r="CT18" s="158">
        <v>0</v>
      </c>
      <c r="CU18" s="158">
        <v>0</v>
      </c>
      <c r="CV18" s="158">
        <v>0</v>
      </c>
      <c r="CW18" s="158">
        <v>0</v>
      </c>
      <c r="CX18" s="158">
        <v>0</v>
      </c>
      <c r="CY18" s="158">
        <v>0</v>
      </c>
      <c r="CZ18" s="158">
        <v>0</v>
      </c>
      <c r="DA18" s="158">
        <v>0</v>
      </c>
      <c r="DB18" s="158">
        <v>0</v>
      </c>
      <c r="DC18" s="161">
        <v>824297</v>
      </c>
      <c r="DD18" s="162"/>
      <c r="DE18" s="163"/>
      <c r="DF18" s="163"/>
      <c r="DG18" s="163"/>
      <c r="DH18" s="163"/>
      <c r="DI18" s="163"/>
      <c r="DJ18" s="163"/>
      <c r="DK18" s="163"/>
      <c r="DL18" s="163"/>
    </row>
    <row r="19" spans="1:116" ht="0.75" customHeight="1">
      <c r="A19" s="158" t="s">
        <v>383</v>
      </c>
      <c r="B19" s="159" t="s">
        <v>384</v>
      </c>
      <c r="C19" s="160" t="s">
        <v>385</v>
      </c>
      <c r="D19" s="161"/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158">
        <v>0</v>
      </c>
      <c r="Y19" s="158">
        <v>0</v>
      </c>
      <c r="Z19" s="158">
        <v>0</v>
      </c>
      <c r="AA19" s="158">
        <v>0</v>
      </c>
      <c r="AB19" s="158">
        <v>0</v>
      </c>
      <c r="AC19" s="158">
        <v>0</v>
      </c>
      <c r="AD19" s="158">
        <v>0</v>
      </c>
      <c r="AE19" s="158">
        <v>130495.93</v>
      </c>
      <c r="AF19" s="158">
        <v>0</v>
      </c>
      <c r="AG19" s="158">
        <v>0</v>
      </c>
      <c r="AH19" s="158">
        <v>869503.6</v>
      </c>
      <c r="AI19" s="158">
        <v>0</v>
      </c>
      <c r="AJ19" s="158">
        <v>0</v>
      </c>
      <c r="AK19" s="158">
        <v>0</v>
      </c>
      <c r="AL19" s="158">
        <v>0</v>
      </c>
      <c r="AM19" s="158">
        <v>0</v>
      </c>
      <c r="AN19" s="158">
        <v>0</v>
      </c>
      <c r="AO19" s="158">
        <v>0</v>
      </c>
      <c r="AP19" s="158">
        <v>0</v>
      </c>
      <c r="AQ19" s="158">
        <v>0</v>
      </c>
      <c r="AR19" s="158">
        <v>0</v>
      </c>
      <c r="AS19" s="158">
        <v>0</v>
      </c>
      <c r="AT19" s="158">
        <v>0</v>
      </c>
      <c r="AU19" s="158">
        <v>0</v>
      </c>
      <c r="AV19" s="158">
        <v>0</v>
      </c>
      <c r="AW19" s="158">
        <v>0</v>
      </c>
      <c r="AX19" s="158">
        <v>0</v>
      </c>
      <c r="AY19" s="158">
        <v>0</v>
      </c>
      <c r="AZ19" s="158">
        <v>0</v>
      </c>
      <c r="BA19" s="158">
        <v>0</v>
      </c>
      <c r="BB19" s="158">
        <v>0</v>
      </c>
      <c r="BC19" s="158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8">
        <v>0</v>
      </c>
      <c r="BJ19" s="158">
        <v>0</v>
      </c>
      <c r="BK19" s="158">
        <v>0</v>
      </c>
      <c r="BL19" s="158">
        <v>0</v>
      </c>
      <c r="BM19" s="158">
        <v>0</v>
      </c>
      <c r="BN19" s="158">
        <v>0</v>
      </c>
      <c r="BO19" s="158">
        <v>0</v>
      </c>
      <c r="BP19" s="158">
        <v>0</v>
      </c>
      <c r="BQ19" s="158">
        <v>0</v>
      </c>
      <c r="BR19" s="158">
        <v>0</v>
      </c>
      <c r="BS19" s="158">
        <v>0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8">
        <v>0</v>
      </c>
      <c r="CB19" s="158">
        <v>0</v>
      </c>
      <c r="CC19" s="158">
        <v>0</v>
      </c>
      <c r="CD19" s="158">
        <v>0</v>
      </c>
      <c r="CE19" s="158">
        <v>0</v>
      </c>
      <c r="CF19" s="158">
        <v>0</v>
      </c>
      <c r="CG19" s="158">
        <v>0</v>
      </c>
      <c r="CH19" s="158">
        <v>0</v>
      </c>
      <c r="CI19" s="158">
        <v>0</v>
      </c>
      <c r="CJ19" s="158">
        <v>0</v>
      </c>
      <c r="CK19" s="158">
        <v>0</v>
      </c>
      <c r="CL19" s="158">
        <v>0</v>
      </c>
      <c r="CM19" s="158">
        <v>0</v>
      </c>
      <c r="CN19" s="158">
        <v>0</v>
      </c>
      <c r="CO19" s="158">
        <v>0</v>
      </c>
      <c r="CP19" s="158">
        <v>0</v>
      </c>
      <c r="CQ19" s="158">
        <v>0</v>
      </c>
      <c r="CR19" s="158">
        <v>0</v>
      </c>
      <c r="CS19" s="158">
        <v>0</v>
      </c>
      <c r="CT19" s="158">
        <v>0</v>
      </c>
      <c r="CU19" s="158">
        <v>0</v>
      </c>
      <c r="CV19" s="158">
        <v>0</v>
      </c>
      <c r="CW19" s="158">
        <v>0</v>
      </c>
      <c r="CX19" s="158">
        <v>0</v>
      </c>
      <c r="CY19" s="158">
        <v>0</v>
      </c>
      <c r="CZ19" s="158">
        <v>0</v>
      </c>
      <c r="DA19" s="158">
        <v>0</v>
      </c>
      <c r="DB19" s="158">
        <v>0</v>
      </c>
      <c r="DC19" s="161">
        <v>999999.53</v>
      </c>
      <c r="DD19" s="162"/>
      <c r="DE19" s="163"/>
      <c r="DF19" s="163"/>
      <c r="DG19" s="163"/>
      <c r="DH19" s="163"/>
      <c r="DI19" s="163"/>
      <c r="DJ19" s="163"/>
      <c r="DK19" s="163"/>
      <c r="DL19" s="163"/>
    </row>
    <row r="20" spans="1:116" ht="0.75" customHeight="1">
      <c r="A20" s="158" t="s">
        <v>386</v>
      </c>
      <c r="B20" s="159" t="s">
        <v>387</v>
      </c>
      <c r="C20" s="160" t="s">
        <v>388</v>
      </c>
      <c r="D20" s="161"/>
      <c r="E20" s="158">
        <v>0</v>
      </c>
      <c r="F20" s="158">
        <v>0</v>
      </c>
      <c r="G20" s="158">
        <v>521506.71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8">
        <v>0</v>
      </c>
      <c r="AB20" s="158">
        <v>0</v>
      </c>
      <c r="AC20" s="158">
        <v>0</v>
      </c>
      <c r="AD20" s="158">
        <v>0</v>
      </c>
      <c r="AE20" s="158">
        <v>0</v>
      </c>
      <c r="AF20" s="158">
        <v>0</v>
      </c>
      <c r="AG20" s="158">
        <v>0</v>
      </c>
      <c r="AH20" s="158">
        <v>0</v>
      </c>
      <c r="AI20" s="158">
        <v>0</v>
      </c>
      <c r="AJ20" s="158">
        <v>0</v>
      </c>
      <c r="AK20" s="158">
        <v>0</v>
      </c>
      <c r="AL20" s="158">
        <v>0</v>
      </c>
      <c r="AM20" s="158">
        <v>0</v>
      </c>
      <c r="AN20" s="158">
        <v>0</v>
      </c>
      <c r="AO20" s="158">
        <v>0</v>
      </c>
      <c r="AP20" s="158">
        <v>0</v>
      </c>
      <c r="AQ20" s="158">
        <v>0</v>
      </c>
      <c r="AR20" s="158">
        <v>13098086.98</v>
      </c>
      <c r="AS20" s="158">
        <v>0</v>
      </c>
      <c r="AT20" s="158">
        <v>0</v>
      </c>
      <c r="AU20" s="158">
        <v>0</v>
      </c>
      <c r="AV20" s="158">
        <v>0</v>
      </c>
      <c r="AW20" s="158">
        <v>0</v>
      </c>
      <c r="AX20" s="158">
        <v>0</v>
      </c>
      <c r="AY20" s="158">
        <v>0</v>
      </c>
      <c r="AZ20" s="158">
        <v>0</v>
      </c>
      <c r="BA20" s="158">
        <v>0</v>
      </c>
      <c r="BB20" s="158">
        <v>0</v>
      </c>
      <c r="BC20" s="158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8">
        <v>0</v>
      </c>
      <c r="BJ20" s="158">
        <v>0</v>
      </c>
      <c r="BK20" s="158">
        <v>0</v>
      </c>
      <c r="BL20" s="158">
        <v>0</v>
      </c>
      <c r="BM20" s="158">
        <v>0</v>
      </c>
      <c r="BN20" s="158">
        <v>0</v>
      </c>
      <c r="BO20" s="158">
        <v>0</v>
      </c>
      <c r="BP20" s="158">
        <v>0</v>
      </c>
      <c r="BQ20" s="158">
        <v>0</v>
      </c>
      <c r="BR20" s="158">
        <v>0</v>
      </c>
      <c r="BS20" s="158">
        <v>0</v>
      </c>
      <c r="BT20" s="158">
        <v>0</v>
      </c>
      <c r="BU20" s="158">
        <v>0</v>
      </c>
      <c r="BV20" s="158">
        <v>0</v>
      </c>
      <c r="BW20" s="158">
        <v>0</v>
      </c>
      <c r="BX20" s="158">
        <v>0</v>
      </c>
      <c r="BY20" s="158">
        <v>0</v>
      </c>
      <c r="BZ20" s="158">
        <v>0</v>
      </c>
      <c r="CA20" s="158">
        <v>0</v>
      </c>
      <c r="CB20" s="158">
        <v>0</v>
      </c>
      <c r="CC20" s="158">
        <v>0</v>
      </c>
      <c r="CD20" s="158">
        <v>0</v>
      </c>
      <c r="CE20" s="158">
        <v>0</v>
      </c>
      <c r="CF20" s="158">
        <v>0</v>
      </c>
      <c r="CG20" s="158">
        <v>0</v>
      </c>
      <c r="CH20" s="158">
        <v>0</v>
      </c>
      <c r="CI20" s="158">
        <v>0</v>
      </c>
      <c r="CJ20" s="158">
        <v>0</v>
      </c>
      <c r="CK20" s="158">
        <v>0</v>
      </c>
      <c r="CL20" s="158">
        <v>0</v>
      </c>
      <c r="CM20" s="158">
        <v>0</v>
      </c>
      <c r="CN20" s="158">
        <v>0</v>
      </c>
      <c r="CO20" s="158">
        <v>0</v>
      </c>
      <c r="CP20" s="158">
        <v>0</v>
      </c>
      <c r="CQ20" s="158">
        <v>0</v>
      </c>
      <c r="CR20" s="158">
        <v>0</v>
      </c>
      <c r="CS20" s="158">
        <v>0</v>
      </c>
      <c r="CT20" s="158">
        <v>0</v>
      </c>
      <c r="CU20" s="158">
        <v>0</v>
      </c>
      <c r="CV20" s="158">
        <v>0</v>
      </c>
      <c r="CW20" s="158">
        <v>0</v>
      </c>
      <c r="CX20" s="158">
        <v>0</v>
      </c>
      <c r="CY20" s="158">
        <v>0</v>
      </c>
      <c r="CZ20" s="158">
        <v>0</v>
      </c>
      <c r="DA20" s="158">
        <v>0</v>
      </c>
      <c r="DB20" s="158">
        <v>0</v>
      </c>
      <c r="DC20" s="161">
        <v>13619593.690000001</v>
      </c>
      <c r="DD20" s="162"/>
      <c r="DE20" s="163"/>
      <c r="DF20" s="163"/>
      <c r="DG20" s="163"/>
      <c r="DH20" s="163"/>
      <c r="DI20" s="163"/>
      <c r="DJ20" s="163"/>
      <c r="DK20" s="163"/>
      <c r="DL20" s="163"/>
    </row>
    <row r="21" spans="1:116" ht="0.75" customHeight="1">
      <c r="A21" s="158" t="s">
        <v>389</v>
      </c>
      <c r="B21" s="159" t="s">
        <v>390</v>
      </c>
      <c r="C21" s="160" t="s">
        <v>391</v>
      </c>
      <c r="D21" s="161"/>
      <c r="E21" s="158">
        <v>0</v>
      </c>
      <c r="F21" s="158">
        <v>0</v>
      </c>
      <c r="G21" s="158">
        <v>273673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v>0</v>
      </c>
      <c r="Z21" s="158">
        <v>0</v>
      </c>
      <c r="AA21" s="158">
        <v>0</v>
      </c>
      <c r="AB21" s="158">
        <v>0</v>
      </c>
      <c r="AC21" s="158">
        <v>0</v>
      </c>
      <c r="AD21" s="158">
        <v>0</v>
      </c>
      <c r="AE21" s="158">
        <v>0</v>
      </c>
      <c r="AF21" s="158">
        <v>0</v>
      </c>
      <c r="AG21" s="158">
        <v>0</v>
      </c>
      <c r="AH21" s="158">
        <v>0</v>
      </c>
      <c r="AI21" s="158">
        <v>0</v>
      </c>
      <c r="AJ21" s="158">
        <v>0</v>
      </c>
      <c r="AK21" s="158">
        <v>0</v>
      </c>
      <c r="AL21" s="158">
        <v>0</v>
      </c>
      <c r="AM21" s="158">
        <v>0</v>
      </c>
      <c r="AN21" s="158">
        <v>0</v>
      </c>
      <c r="AO21" s="158">
        <v>0</v>
      </c>
      <c r="AP21" s="158">
        <v>0</v>
      </c>
      <c r="AQ21" s="158">
        <v>0</v>
      </c>
      <c r="AR21" s="158">
        <v>0</v>
      </c>
      <c r="AS21" s="158">
        <v>7606398.55</v>
      </c>
      <c r="AT21" s="158">
        <v>0</v>
      </c>
      <c r="AU21" s="158">
        <v>0</v>
      </c>
      <c r="AV21" s="158">
        <v>0</v>
      </c>
      <c r="AW21" s="158">
        <v>0</v>
      </c>
      <c r="AX21" s="158">
        <v>0</v>
      </c>
      <c r="AY21" s="158">
        <v>0</v>
      </c>
      <c r="AZ21" s="158">
        <v>0</v>
      </c>
      <c r="BA21" s="158">
        <v>0</v>
      </c>
      <c r="BB21" s="158">
        <v>0</v>
      </c>
      <c r="BC21" s="158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8">
        <v>0</v>
      </c>
      <c r="BJ21" s="158">
        <v>0</v>
      </c>
      <c r="BK21" s="158">
        <v>0</v>
      </c>
      <c r="BL21" s="158">
        <v>0</v>
      </c>
      <c r="BM21" s="158">
        <v>0</v>
      </c>
      <c r="BN21" s="158">
        <v>0</v>
      </c>
      <c r="BO21" s="158">
        <v>0</v>
      </c>
      <c r="BP21" s="158">
        <v>0</v>
      </c>
      <c r="BQ21" s="158">
        <v>0</v>
      </c>
      <c r="BR21" s="158">
        <v>0</v>
      </c>
      <c r="BS21" s="158">
        <v>0</v>
      </c>
      <c r="BT21" s="158">
        <v>0</v>
      </c>
      <c r="BU21" s="158">
        <v>0</v>
      </c>
      <c r="BV21" s="158">
        <v>0</v>
      </c>
      <c r="BW21" s="158">
        <v>0</v>
      </c>
      <c r="BX21" s="158">
        <v>0</v>
      </c>
      <c r="BY21" s="158">
        <v>0</v>
      </c>
      <c r="BZ21" s="158">
        <v>0</v>
      </c>
      <c r="CA21" s="158">
        <v>0</v>
      </c>
      <c r="CB21" s="158">
        <v>0</v>
      </c>
      <c r="CC21" s="158">
        <v>0</v>
      </c>
      <c r="CD21" s="158">
        <v>0</v>
      </c>
      <c r="CE21" s="158">
        <v>0</v>
      </c>
      <c r="CF21" s="158">
        <v>0</v>
      </c>
      <c r="CG21" s="158">
        <v>0</v>
      </c>
      <c r="CH21" s="158">
        <v>0</v>
      </c>
      <c r="CI21" s="158">
        <v>0</v>
      </c>
      <c r="CJ21" s="158">
        <v>0</v>
      </c>
      <c r="CK21" s="158">
        <v>0</v>
      </c>
      <c r="CL21" s="158">
        <v>0</v>
      </c>
      <c r="CM21" s="158">
        <v>0</v>
      </c>
      <c r="CN21" s="158">
        <v>0</v>
      </c>
      <c r="CO21" s="158">
        <v>0</v>
      </c>
      <c r="CP21" s="158">
        <v>0</v>
      </c>
      <c r="CQ21" s="158">
        <v>0</v>
      </c>
      <c r="CR21" s="158">
        <v>0</v>
      </c>
      <c r="CS21" s="158">
        <v>0</v>
      </c>
      <c r="CT21" s="158">
        <v>0</v>
      </c>
      <c r="CU21" s="158">
        <v>0</v>
      </c>
      <c r="CV21" s="158">
        <v>0</v>
      </c>
      <c r="CW21" s="158">
        <v>0</v>
      </c>
      <c r="CX21" s="158">
        <v>0</v>
      </c>
      <c r="CY21" s="158">
        <v>0</v>
      </c>
      <c r="CZ21" s="158">
        <v>0</v>
      </c>
      <c r="DA21" s="158">
        <v>0</v>
      </c>
      <c r="DB21" s="158">
        <v>0</v>
      </c>
      <c r="DC21" s="161">
        <v>7880071.55</v>
      </c>
      <c r="DD21" s="162"/>
      <c r="DE21" s="163"/>
      <c r="DF21" s="163"/>
      <c r="DG21" s="163"/>
      <c r="DH21" s="163"/>
      <c r="DI21" s="163"/>
      <c r="DJ21" s="163"/>
      <c r="DK21" s="163"/>
      <c r="DL21" s="163"/>
    </row>
    <row r="22" spans="1:116" ht="0.75" customHeight="1">
      <c r="A22" s="158" t="s">
        <v>392</v>
      </c>
      <c r="B22" s="159" t="s">
        <v>393</v>
      </c>
      <c r="C22" s="160" t="s">
        <v>67</v>
      </c>
      <c r="D22" s="161"/>
      <c r="E22" s="158">
        <v>0</v>
      </c>
      <c r="F22" s="158">
        <v>0</v>
      </c>
      <c r="G22" s="158">
        <v>0.01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0</v>
      </c>
      <c r="AA22" s="158">
        <v>0</v>
      </c>
      <c r="AB22" s="158">
        <v>0</v>
      </c>
      <c r="AC22" s="158">
        <v>0</v>
      </c>
      <c r="AD22" s="158">
        <v>0</v>
      </c>
      <c r="AE22" s="158">
        <v>0</v>
      </c>
      <c r="AF22" s="158">
        <v>0</v>
      </c>
      <c r="AG22" s="158">
        <v>0</v>
      </c>
      <c r="AH22" s="158">
        <v>766400.5</v>
      </c>
      <c r="AI22" s="158">
        <v>0</v>
      </c>
      <c r="AJ22" s="158">
        <v>0</v>
      </c>
      <c r="AK22" s="158">
        <v>0</v>
      </c>
      <c r="AL22" s="158">
        <v>0</v>
      </c>
      <c r="AM22" s="158">
        <v>0</v>
      </c>
      <c r="AN22" s="158">
        <v>0</v>
      </c>
      <c r="AO22" s="158">
        <v>0</v>
      </c>
      <c r="AP22" s="158">
        <v>0</v>
      </c>
      <c r="AQ22" s="158">
        <v>0</v>
      </c>
      <c r="AR22" s="158">
        <v>0</v>
      </c>
      <c r="AS22" s="158">
        <v>0</v>
      </c>
      <c r="AT22" s="158">
        <v>0</v>
      </c>
      <c r="AU22" s="158">
        <v>0</v>
      </c>
      <c r="AV22" s="158">
        <v>0</v>
      </c>
      <c r="AW22" s="158">
        <v>0</v>
      </c>
      <c r="AX22" s="158">
        <v>0</v>
      </c>
      <c r="AY22" s="158">
        <v>0</v>
      </c>
      <c r="AZ22" s="158">
        <v>248760.09</v>
      </c>
      <c r="BA22" s="158">
        <v>0</v>
      </c>
      <c r="BB22" s="158">
        <v>0</v>
      </c>
      <c r="BC22" s="158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8">
        <v>0</v>
      </c>
      <c r="BJ22" s="158">
        <v>0</v>
      </c>
      <c r="BK22" s="158">
        <v>0</v>
      </c>
      <c r="BL22" s="158">
        <v>0</v>
      </c>
      <c r="BM22" s="158">
        <v>0</v>
      </c>
      <c r="BN22" s="158">
        <v>0</v>
      </c>
      <c r="BO22" s="158">
        <v>0</v>
      </c>
      <c r="BP22" s="158">
        <v>0</v>
      </c>
      <c r="BQ22" s="158">
        <v>0</v>
      </c>
      <c r="BR22" s="158">
        <v>0</v>
      </c>
      <c r="BS22" s="158">
        <v>0</v>
      </c>
      <c r="BT22" s="158">
        <v>0</v>
      </c>
      <c r="BU22" s="158">
        <v>0</v>
      </c>
      <c r="BV22" s="158">
        <v>0</v>
      </c>
      <c r="BW22" s="158">
        <v>0</v>
      </c>
      <c r="BX22" s="158">
        <v>0</v>
      </c>
      <c r="BY22" s="158">
        <v>0</v>
      </c>
      <c r="BZ22" s="158">
        <v>0</v>
      </c>
      <c r="CA22" s="158">
        <v>0</v>
      </c>
      <c r="CB22" s="158">
        <v>0</v>
      </c>
      <c r="CC22" s="158">
        <v>0</v>
      </c>
      <c r="CD22" s="158">
        <v>0</v>
      </c>
      <c r="CE22" s="158">
        <v>0</v>
      </c>
      <c r="CF22" s="158">
        <v>0</v>
      </c>
      <c r="CG22" s="158">
        <v>0</v>
      </c>
      <c r="CH22" s="158">
        <v>0</v>
      </c>
      <c r="CI22" s="158">
        <v>0</v>
      </c>
      <c r="CJ22" s="158">
        <v>0</v>
      </c>
      <c r="CK22" s="158">
        <v>0</v>
      </c>
      <c r="CL22" s="158">
        <v>0</v>
      </c>
      <c r="CM22" s="158">
        <v>0</v>
      </c>
      <c r="CN22" s="158">
        <v>0</v>
      </c>
      <c r="CO22" s="158">
        <v>0</v>
      </c>
      <c r="CP22" s="158">
        <v>0</v>
      </c>
      <c r="CQ22" s="158">
        <v>0</v>
      </c>
      <c r="CR22" s="158">
        <v>0</v>
      </c>
      <c r="CS22" s="158">
        <v>0</v>
      </c>
      <c r="CT22" s="158">
        <v>0</v>
      </c>
      <c r="CU22" s="158">
        <v>0</v>
      </c>
      <c r="CV22" s="158">
        <v>0</v>
      </c>
      <c r="CW22" s="158">
        <v>0</v>
      </c>
      <c r="CX22" s="158">
        <v>0</v>
      </c>
      <c r="CY22" s="158">
        <v>0</v>
      </c>
      <c r="CZ22" s="158">
        <v>0</v>
      </c>
      <c r="DA22" s="158">
        <v>0</v>
      </c>
      <c r="DB22" s="158">
        <v>0</v>
      </c>
      <c r="DC22" s="161">
        <v>1015160.6</v>
      </c>
      <c r="DD22" s="162"/>
      <c r="DE22" s="163"/>
      <c r="DF22" s="163"/>
      <c r="DG22" s="163"/>
      <c r="DH22" s="163"/>
      <c r="DI22" s="163"/>
      <c r="DJ22" s="163"/>
      <c r="DK22" s="163"/>
      <c r="DL22" s="163"/>
    </row>
    <row r="23" spans="1:116" ht="0.75" customHeight="1">
      <c r="A23" s="158" t="s">
        <v>394</v>
      </c>
      <c r="B23" s="159" t="s">
        <v>395</v>
      </c>
      <c r="C23" s="160" t="s">
        <v>396</v>
      </c>
      <c r="D23" s="161"/>
      <c r="E23" s="158">
        <v>0</v>
      </c>
      <c r="F23" s="158">
        <v>0</v>
      </c>
      <c r="G23" s="158">
        <v>1414976.36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5380.32</v>
      </c>
      <c r="Y23" s="158">
        <v>0</v>
      </c>
      <c r="Z23" s="158">
        <v>0</v>
      </c>
      <c r="AA23" s="158">
        <v>0</v>
      </c>
      <c r="AB23" s="158">
        <v>0</v>
      </c>
      <c r="AC23" s="158">
        <v>0</v>
      </c>
      <c r="AD23" s="158">
        <v>0</v>
      </c>
      <c r="AE23" s="158">
        <v>0</v>
      </c>
      <c r="AF23" s="158">
        <v>0</v>
      </c>
      <c r="AG23" s="158">
        <v>0</v>
      </c>
      <c r="AH23" s="158">
        <v>0</v>
      </c>
      <c r="AI23" s="158">
        <v>0</v>
      </c>
      <c r="AJ23" s="158">
        <v>0</v>
      </c>
      <c r="AK23" s="158">
        <v>0</v>
      </c>
      <c r="AL23" s="158">
        <v>0</v>
      </c>
      <c r="AM23" s="158">
        <v>0</v>
      </c>
      <c r="AN23" s="158">
        <v>329735.45</v>
      </c>
      <c r="AO23" s="158">
        <v>666766.51</v>
      </c>
      <c r="AP23" s="158">
        <v>0</v>
      </c>
      <c r="AQ23" s="158">
        <v>0</v>
      </c>
      <c r="AR23" s="158">
        <v>312623.23</v>
      </c>
      <c r="AS23" s="158">
        <v>363672.32</v>
      </c>
      <c r="AT23" s="158">
        <v>0</v>
      </c>
      <c r="AU23" s="158">
        <v>35735927.66</v>
      </c>
      <c r="AV23" s="158">
        <v>0</v>
      </c>
      <c r="AW23" s="158">
        <v>0</v>
      </c>
      <c r="AX23" s="158">
        <v>0</v>
      </c>
      <c r="AY23" s="158">
        <v>0</v>
      </c>
      <c r="AZ23" s="158">
        <v>0</v>
      </c>
      <c r="BA23" s="158">
        <v>0</v>
      </c>
      <c r="BB23" s="158">
        <v>0</v>
      </c>
      <c r="BC23" s="158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8">
        <v>0</v>
      </c>
      <c r="BJ23" s="158">
        <v>0</v>
      </c>
      <c r="BK23" s="158">
        <v>0</v>
      </c>
      <c r="BL23" s="158">
        <v>0</v>
      </c>
      <c r="BM23" s="158">
        <v>0</v>
      </c>
      <c r="BN23" s="158">
        <v>0</v>
      </c>
      <c r="BO23" s="158">
        <v>0</v>
      </c>
      <c r="BP23" s="158">
        <v>0</v>
      </c>
      <c r="BQ23" s="158">
        <v>0</v>
      </c>
      <c r="BR23" s="158">
        <v>0</v>
      </c>
      <c r="BS23" s="158">
        <v>0</v>
      </c>
      <c r="BT23" s="158">
        <v>0</v>
      </c>
      <c r="BU23" s="158">
        <v>0</v>
      </c>
      <c r="BV23" s="158">
        <v>0</v>
      </c>
      <c r="BW23" s="158">
        <v>0</v>
      </c>
      <c r="BX23" s="158">
        <v>0</v>
      </c>
      <c r="BY23" s="158">
        <v>0</v>
      </c>
      <c r="BZ23" s="158">
        <v>0</v>
      </c>
      <c r="CA23" s="158">
        <v>0</v>
      </c>
      <c r="CB23" s="158">
        <v>0</v>
      </c>
      <c r="CC23" s="158">
        <v>0</v>
      </c>
      <c r="CD23" s="158">
        <v>0</v>
      </c>
      <c r="CE23" s="158">
        <v>0</v>
      </c>
      <c r="CF23" s="158">
        <v>0</v>
      </c>
      <c r="CG23" s="158">
        <v>0</v>
      </c>
      <c r="CH23" s="158">
        <v>0</v>
      </c>
      <c r="CI23" s="158">
        <v>0</v>
      </c>
      <c r="CJ23" s="158">
        <v>0</v>
      </c>
      <c r="CK23" s="158">
        <v>0</v>
      </c>
      <c r="CL23" s="158">
        <v>0</v>
      </c>
      <c r="CM23" s="158">
        <v>0</v>
      </c>
      <c r="CN23" s="158">
        <v>0</v>
      </c>
      <c r="CO23" s="158">
        <v>0</v>
      </c>
      <c r="CP23" s="158">
        <v>0</v>
      </c>
      <c r="CQ23" s="158">
        <v>0</v>
      </c>
      <c r="CR23" s="158">
        <v>0</v>
      </c>
      <c r="CS23" s="158">
        <v>0</v>
      </c>
      <c r="CT23" s="158">
        <v>0</v>
      </c>
      <c r="CU23" s="158">
        <v>0</v>
      </c>
      <c r="CV23" s="158">
        <v>0</v>
      </c>
      <c r="CW23" s="158">
        <v>0</v>
      </c>
      <c r="CX23" s="158">
        <v>0</v>
      </c>
      <c r="CY23" s="158">
        <v>0</v>
      </c>
      <c r="CZ23" s="158">
        <v>0</v>
      </c>
      <c r="DA23" s="158">
        <v>0</v>
      </c>
      <c r="DB23" s="158">
        <v>0</v>
      </c>
      <c r="DC23" s="161">
        <v>38829081.85</v>
      </c>
      <c r="DD23" s="162"/>
      <c r="DE23" s="163"/>
      <c r="DF23" s="163"/>
      <c r="DG23" s="163"/>
      <c r="DH23" s="163"/>
      <c r="DI23" s="163"/>
      <c r="DJ23" s="163"/>
      <c r="DK23" s="163"/>
      <c r="DL23" s="163"/>
    </row>
    <row r="24" spans="1:116" ht="0.75" customHeight="1">
      <c r="A24" s="158" t="s">
        <v>397</v>
      </c>
      <c r="B24" s="159" t="s">
        <v>398</v>
      </c>
      <c r="C24" s="160" t="s">
        <v>399</v>
      </c>
      <c r="D24" s="161"/>
      <c r="E24" s="158">
        <v>0</v>
      </c>
      <c r="F24" s="158">
        <v>0</v>
      </c>
      <c r="G24" s="158">
        <v>84933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  <c r="AB24" s="158">
        <v>0</v>
      </c>
      <c r="AC24" s="158">
        <v>0</v>
      </c>
      <c r="AD24" s="158">
        <v>0</v>
      </c>
      <c r="AE24" s="158">
        <v>0</v>
      </c>
      <c r="AF24" s="158">
        <v>0</v>
      </c>
      <c r="AG24" s="158">
        <v>0</v>
      </c>
      <c r="AH24" s="158">
        <v>0</v>
      </c>
      <c r="AI24" s="158">
        <v>0</v>
      </c>
      <c r="AJ24" s="158">
        <v>0</v>
      </c>
      <c r="AK24" s="158">
        <v>0</v>
      </c>
      <c r="AL24" s="158">
        <v>0</v>
      </c>
      <c r="AM24" s="158">
        <v>0</v>
      </c>
      <c r="AN24" s="158">
        <v>0</v>
      </c>
      <c r="AO24" s="158">
        <v>0</v>
      </c>
      <c r="AP24" s="158">
        <v>0</v>
      </c>
      <c r="AQ24" s="158">
        <v>0</v>
      </c>
      <c r="AR24" s="158">
        <v>0</v>
      </c>
      <c r="AS24" s="158">
        <v>0</v>
      </c>
      <c r="AT24" s="158">
        <v>0</v>
      </c>
      <c r="AU24" s="158">
        <v>0</v>
      </c>
      <c r="AV24" s="158">
        <v>0</v>
      </c>
      <c r="AW24" s="158">
        <v>2353636.38</v>
      </c>
      <c r="AX24" s="158">
        <v>0</v>
      </c>
      <c r="AY24" s="158">
        <v>0</v>
      </c>
      <c r="AZ24" s="158">
        <v>0</v>
      </c>
      <c r="BA24" s="158">
        <v>0</v>
      </c>
      <c r="BB24" s="158">
        <v>0</v>
      </c>
      <c r="BC24" s="158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8">
        <v>0</v>
      </c>
      <c r="BJ24" s="158">
        <v>0</v>
      </c>
      <c r="BK24" s="158">
        <v>0</v>
      </c>
      <c r="BL24" s="158">
        <v>0</v>
      </c>
      <c r="BM24" s="158">
        <v>0</v>
      </c>
      <c r="BN24" s="158">
        <v>0</v>
      </c>
      <c r="BO24" s="158">
        <v>0</v>
      </c>
      <c r="BP24" s="158">
        <v>0</v>
      </c>
      <c r="BQ24" s="158">
        <v>0</v>
      </c>
      <c r="BR24" s="158">
        <v>0</v>
      </c>
      <c r="BS24" s="158">
        <v>0</v>
      </c>
      <c r="BT24" s="158">
        <v>0</v>
      </c>
      <c r="BU24" s="158">
        <v>0</v>
      </c>
      <c r="BV24" s="158">
        <v>0</v>
      </c>
      <c r="BW24" s="158">
        <v>0</v>
      </c>
      <c r="BX24" s="158">
        <v>0</v>
      </c>
      <c r="BY24" s="158">
        <v>0</v>
      </c>
      <c r="BZ24" s="158">
        <v>0</v>
      </c>
      <c r="CA24" s="158">
        <v>0</v>
      </c>
      <c r="CB24" s="158">
        <v>0</v>
      </c>
      <c r="CC24" s="158">
        <v>0</v>
      </c>
      <c r="CD24" s="158">
        <v>0</v>
      </c>
      <c r="CE24" s="158">
        <v>0</v>
      </c>
      <c r="CF24" s="158">
        <v>0</v>
      </c>
      <c r="CG24" s="158">
        <v>0</v>
      </c>
      <c r="CH24" s="158">
        <v>0</v>
      </c>
      <c r="CI24" s="158">
        <v>0</v>
      </c>
      <c r="CJ24" s="158">
        <v>0</v>
      </c>
      <c r="CK24" s="158">
        <v>0</v>
      </c>
      <c r="CL24" s="158">
        <v>0</v>
      </c>
      <c r="CM24" s="158">
        <v>0</v>
      </c>
      <c r="CN24" s="158">
        <v>0</v>
      </c>
      <c r="CO24" s="158">
        <v>0</v>
      </c>
      <c r="CP24" s="158">
        <v>0</v>
      </c>
      <c r="CQ24" s="158">
        <v>0</v>
      </c>
      <c r="CR24" s="158">
        <v>0</v>
      </c>
      <c r="CS24" s="158">
        <v>0</v>
      </c>
      <c r="CT24" s="158">
        <v>0</v>
      </c>
      <c r="CU24" s="158">
        <v>0</v>
      </c>
      <c r="CV24" s="158">
        <v>0</v>
      </c>
      <c r="CW24" s="158">
        <v>0</v>
      </c>
      <c r="CX24" s="158">
        <v>0</v>
      </c>
      <c r="CY24" s="158">
        <v>0</v>
      </c>
      <c r="CZ24" s="158">
        <v>0</v>
      </c>
      <c r="DA24" s="158">
        <v>0</v>
      </c>
      <c r="DB24" s="158">
        <v>0</v>
      </c>
      <c r="DC24" s="161">
        <v>2438569.38</v>
      </c>
      <c r="DD24" s="162"/>
      <c r="DE24" s="163"/>
      <c r="DF24" s="163"/>
      <c r="DG24" s="163"/>
      <c r="DH24" s="163"/>
      <c r="DI24" s="163"/>
      <c r="DJ24" s="163"/>
      <c r="DK24" s="163"/>
      <c r="DL24" s="163"/>
    </row>
    <row r="25" spans="1:116" ht="0.75" customHeight="1">
      <c r="A25" s="158" t="s">
        <v>400</v>
      </c>
      <c r="B25" s="159" t="s">
        <v>401</v>
      </c>
      <c r="C25" s="160" t="s">
        <v>402</v>
      </c>
      <c r="D25" s="161"/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158">
        <v>0</v>
      </c>
      <c r="Y25" s="158">
        <v>0</v>
      </c>
      <c r="Z25" s="158">
        <v>0</v>
      </c>
      <c r="AA25" s="158">
        <v>0</v>
      </c>
      <c r="AB25" s="158">
        <v>0</v>
      </c>
      <c r="AC25" s="158">
        <v>0</v>
      </c>
      <c r="AD25" s="158">
        <v>0</v>
      </c>
      <c r="AE25" s="158">
        <v>0</v>
      </c>
      <c r="AF25" s="158">
        <v>0</v>
      </c>
      <c r="AG25" s="158">
        <v>0</v>
      </c>
      <c r="AH25" s="158">
        <v>0</v>
      </c>
      <c r="AI25" s="158">
        <v>0</v>
      </c>
      <c r="AJ25" s="158">
        <v>0</v>
      </c>
      <c r="AK25" s="158">
        <v>0</v>
      </c>
      <c r="AL25" s="158">
        <v>0</v>
      </c>
      <c r="AM25" s="158">
        <v>0</v>
      </c>
      <c r="AN25" s="158">
        <v>0</v>
      </c>
      <c r="AO25" s="158">
        <v>0</v>
      </c>
      <c r="AP25" s="158">
        <v>0</v>
      </c>
      <c r="AQ25" s="158">
        <v>0</v>
      </c>
      <c r="AR25" s="158">
        <v>0</v>
      </c>
      <c r="AS25" s="158">
        <v>0</v>
      </c>
      <c r="AT25" s="158">
        <v>0</v>
      </c>
      <c r="AU25" s="158">
        <v>0</v>
      </c>
      <c r="AV25" s="158">
        <v>0</v>
      </c>
      <c r="AW25" s="158">
        <v>0</v>
      </c>
      <c r="AX25" s="158">
        <v>0</v>
      </c>
      <c r="AY25" s="158">
        <v>0</v>
      </c>
      <c r="AZ25" s="158">
        <v>0</v>
      </c>
      <c r="BA25" s="158">
        <v>0</v>
      </c>
      <c r="BB25" s="158">
        <v>0</v>
      </c>
      <c r="BC25" s="158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8">
        <v>0</v>
      </c>
      <c r="BJ25" s="158">
        <v>0</v>
      </c>
      <c r="BK25" s="158">
        <v>710828.22</v>
      </c>
      <c r="BL25" s="158">
        <v>0</v>
      </c>
      <c r="BM25" s="158">
        <v>0</v>
      </c>
      <c r="BN25" s="158">
        <v>0</v>
      </c>
      <c r="BO25" s="158">
        <v>0</v>
      </c>
      <c r="BP25" s="158">
        <v>0</v>
      </c>
      <c r="BQ25" s="158">
        <v>0</v>
      </c>
      <c r="BR25" s="158">
        <v>0</v>
      </c>
      <c r="BS25" s="158">
        <v>0</v>
      </c>
      <c r="BT25" s="158">
        <v>0</v>
      </c>
      <c r="BU25" s="158">
        <v>0</v>
      </c>
      <c r="BV25" s="158">
        <v>0</v>
      </c>
      <c r="BW25" s="158">
        <v>0</v>
      </c>
      <c r="BX25" s="158">
        <v>0</v>
      </c>
      <c r="BY25" s="158">
        <v>0</v>
      </c>
      <c r="BZ25" s="158">
        <v>0</v>
      </c>
      <c r="CA25" s="158">
        <v>0</v>
      </c>
      <c r="CB25" s="158">
        <v>0</v>
      </c>
      <c r="CC25" s="158">
        <v>0</v>
      </c>
      <c r="CD25" s="158">
        <v>0</v>
      </c>
      <c r="CE25" s="158">
        <v>0</v>
      </c>
      <c r="CF25" s="158">
        <v>0</v>
      </c>
      <c r="CG25" s="158">
        <v>0</v>
      </c>
      <c r="CH25" s="158">
        <v>0</v>
      </c>
      <c r="CI25" s="158">
        <v>0</v>
      </c>
      <c r="CJ25" s="158">
        <v>0</v>
      </c>
      <c r="CK25" s="158">
        <v>0</v>
      </c>
      <c r="CL25" s="158">
        <v>0</v>
      </c>
      <c r="CM25" s="158">
        <v>0</v>
      </c>
      <c r="CN25" s="158">
        <v>0</v>
      </c>
      <c r="CO25" s="158">
        <v>0</v>
      </c>
      <c r="CP25" s="158">
        <v>0</v>
      </c>
      <c r="CQ25" s="158">
        <v>0</v>
      </c>
      <c r="CR25" s="158">
        <v>0</v>
      </c>
      <c r="CS25" s="158">
        <v>0</v>
      </c>
      <c r="CT25" s="158">
        <v>0</v>
      </c>
      <c r="CU25" s="158">
        <v>0</v>
      </c>
      <c r="CV25" s="158">
        <v>0</v>
      </c>
      <c r="CW25" s="158">
        <v>0</v>
      </c>
      <c r="CX25" s="158">
        <v>0</v>
      </c>
      <c r="CY25" s="158">
        <v>0</v>
      </c>
      <c r="CZ25" s="158">
        <v>0</v>
      </c>
      <c r="DA25" s="158">
        <v>0</v>
      </c>
      <c r="DB25" s="158">
        <v>0</v>
      </c>
      <c r="DC25" s="161">
        <v>710828.22</v>
      </c>
      <c r="DD25" s="162"/>
      <c r="DE25" s="163"/>
      <c r="DF25" s="163"/>
      <c r="DG25" s="163"/>
      <c r="DH25" s="163"/>
      <c r="DI25" s="163"/>
      <c r="DJ25" s="163"/>
      <c r="DK25" s="163"/>
      <c r="DL25" s="163"/>
    </row>
    <row r="26" spans="1:116" ht="0.75" customHeight="1">
      <c r="A26" s="158" t="s">
        <v>403</v>
      </c>
      <c r="B26" s="159" t="s">
        <v>404</v>
      </c>
      <c r="C26" s="160" t="s">
        <v>405</v>
      </c>
      <c r="D26" s="161"/>
      <c r="E26" s="158">
        <v>0</v>
      </c>
      <c r="F26" s="158">
        <v>0</v>
      </c>
      <c r="G26" s="158">
        <v>9229.96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8">
        <v>0</v>
      </c>
      <c r="X26" s="158">
        <v>0</v>
      </c>
      <c r="Y26" s="158">
        <v>0</v>
      </c>
      <c r="Z26" s="158">
        <v>0</v>
      </c>
      <c r="AA26" s="158">
        <v>0</v>
      </c>
      <c r="AB26" s="158">
        <v>0</v>
      </c>
      <c r="AC26" s="158">
        <v>0</v>
      </c>
      <c r="AD26" s="158">
        <v>0</v>
      </c>
      <c r="AE26" s="158">
        <v>0</v>
      </c>
      <c r="AF26" s="158">
        <v>0</v>
      </c>
      <c r="AG26" s="158">
        <v>0</v>
      </c>
      <c r="AH26" s="158">
        <v>0</v>
      </c>
      <c r="AI26" s="158">
        <v>0</v>
      </c>
      <c r="AJ26" s="158">
        <v>0</v>
      </c>
      <c r="AK26" s="158">
        <v>0</v>
      </c>
      <c r="AL26" s="158">
        <v>0</v>
      </c>
      <c r="AM26" s="158">
        <v>0</v>
      </c>
      <c r="AN26" s="158">
        <v>0</v>
      </c>
      <c r="AO26" s="158">
        <v>0</v>
      </c>
      <c r="AP26" s="158">
        <v>0</v>
      </c>
      <c r="AQ26" s="158">
        <v>0</v>
      </c>
      <c r="AR26" s="158">
        <v>0</v>
      </c>
      <c r="AS26" s="158">
        <v>0</v>
      </c>
      <c r="AT26" s="158">
        <v>0</v>
      </c>
      <c r="AU26" s="158">
        <v>0</v>
      </c>
      <c r="AV26" s="158">
        <v>0</v>
      </c>
      <c r="AW26" s="158">
        <v>0</v>
      </c>
      <c r="AX26" s="158">
        <v>0</v>
      </c>
      <c r="AY26" s="158">
        <v>0</v>
      </c>
      <c r="AZ26" s="158">
        <v>3917183.34</v>
      </c>
      <c r="BA26" s="158">
        <v>0</v>
      </c>
      <c r="BB26" s="158">
        <v>0</v>
      </c>
      <c r="BC26" s="158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8">
        <v>0</v>
      </c>
      <c r="BJ26" s="158">
        <v>0</v>
      </c>
      <c r="BK26" s="158">
        <v>0</v>
      </c>
      <c r="BL26" s="158">
        <v>0</v>
      </c>
      <c r="BM26" s="158">
        <v>0</v>
      </c>
      <c r="BN26" s="158">
        <v>0</v>
      </c>
      <c r="BO26" s="158">
        <v>0</v>
      </c>
      <c r="BP26" s="158">
        <v>0</v>
      </c>
      <c r="BQ26" s="158">
        <v>0</v>
      </c>
      <c r="BR26" s="158">
        <v>0</v>
      </c>
      <c r="BS26" s="158">
        <v>0</v>
      </c>
      <c r="BT26" s="158">
        <v>0</v>
      </c>
      <c r="BU26" s="158">
        <v>0</v>
      </c>
      <c r="BV26" s="158">
        <v>0</v>
      </c>
      <c r="BW26" s="158">
        <v>0</v>
      </c>
      <c r="BX26" s="158">
        <v>0</v>
      </c>
      <c r="BY26" s="158">
        <v>0</v>
      </c>
      <c r="BZ26" s="158">
        <v>0</v>
      </c>
      <c r="CA26" s="158">
        <v>0</v>
      </c>
      <c r="CB26" s="158">
        <v>0</v>
      </c>
      <c r="CC26" s="158">
        <v>0</v>
      </c>
      <c r="CD26" s="158">
        <v>0</v>
      </c>
      <c r="CE26" s="158">
        <v>0</v>
      </c>
      <c r="CF26" s="158">
        <v>0</v>
      </c>
      <c r="CG26" s="158">
        <v>0</v>
      </c>
      <c r="CH26" s="158">
        <v>0</v>
      </c>
      <c r="CI26" s="158">
        <v>0</v>
      </c>
      <c r="CJ26" s="158">
        <v>0</v>
      </c>
      <c r="CK26" s="158">
        <v>0</v>
      </c>
      <c r="CL26" s="158">
        <v>0</v>
      </c>
      <c r="CM26" s="158">
        <v>0</v>
      </c>
      <c r="CN26" s="158">
        <v>0</v>
      </c>
      <c r="CO26" s="158">
        <v>0</v>
      </c>
      <c r="CP26" s="158">
        <v>0</v>
      </c>
      <c r="CQ26" s="158">
        <v>0</v>
      </c>
      <c r="CR26" s="158">
        <v>0</v>
      </c>
      <c r="CS26" s="158">
        <v>0</v>
      </c>
      <c r="CT26" s="158">
        <v>0</v>
      </c>
      <c r="CU26" s="158">
        <v>0</v>
      </c>
      <c r="CV26" s="158">
        <v>0</v>
      </c>
      <c r="CW26" s="158">
        <v>0</v>
      </c>
      <c r="CX26" s="158">
        <v>0</v>
      </c>
      <c r="CY26" s="158">
        <v>0</v>
      </c>
      <c r="CZ26" s="158">
        <v>0</v>
      </c>
      <c r="DA26" s="158">
        <v>0</v>
      </c>
      <c r="DB26" s="158">
        <v>0</v>
      </c>
      <c r="DC26" s="161">
        <v>3926413.3</v>
      </c>
      <c r="DD26" s="162"/>
      <c r="DE26" s="163"/>
      <c r="DF26" s="163"/>
      <c r="DG26" s="163"/>
      <c r="DH26" s="163"/>
      <c r="DI26" s="163"/>
      <c r="DJ26" s="163"/>
      <c r="DK26" s="163"/>
      <c r="DL26" s="163"/>
    </row>
    <row r="27" spans="1:116" ht="0.75" customHeight="1">
      <c r="A27" s="158" t="s">
        <v>406</v>
      </c>
      <c r="B27" s="159" t="s">
        <v>407</v>
      </c>
      <c r="C27" s="160" t="s">
        <v>408</v>
      </c>
      <c r="D27" s="161"/>
      <c r="E27" s="158">
        <v>7119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>
        <v>0</v>
      </c>
      <c r="AE27" s="158">
        <v>0</v>
      </c>
      <c r="AF27" s="158">
        <v>0</v>
      </c>
      <c r="AG27" s="158">
        <v>0</v>
      </c>
      <c r="AH27" s="158">
        <v>0</v>
      </c>
      <c r="AI27" s="158">
        <v>0</v>
      </c>
      <c r="AJ27" s="158">
        <v>0</v>
      </c>
      <c r="AK27" s="158">
        <v>0</v>
      </c>
      <c r="AL27" s="158">
        <v>0</v>
      </c>
      <c r="AM27" s="158">
        <v>0</v>
      </c>
      <c r="AN27" s="158">
        <v>0</v>
      </c>
      <c r="AO27" s="158">
        <v>0</v>
      </c>
      <c r="AP27" s="158">
        <v>0</v>
      </c>
      <c r="AQ27" s="158">
        <v>0</v>
      </c>
      <c r="AR27" s="158">
        <v>0</v>
      </c>
      <c r="AS27" s="158">
        <v>0</v>
      </c>
      <c r="AT27" s="158">
        <v>0</v>
      </c>
      <c r="AU27" s="158">
        <v>0</v>
      </c>
      <c r="AV27" s="158">
        <v>0</v>
      </c>
      <c r="AW27" s="158">
        <v>0</v>
      </c>
      <c r="AX27" s="158">
        <v>0</v>
      </c>
      <c r="AY27" s="158">
        <v>0</v>
      </c>
      <c r="AZ27" s="158">
        <v>997985.68</v>
      </c>
      <c r="BA27" s="158">
        <v>0</v>
      </c>
      <c r="BB27" s="158">
        <v>0</v>
      </c>
      <c r="BC27" s="158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8">
        <v>0</v>
      </c>
      <c r="BJ27" s="158">
        <v>0</v>
      </c>
      <c r="BK27" s="158">
        <v>0</v>
      </c>
      <c r="BL27" s="158">
        <v>0</v>
      </c>
      <c r="BM27" s="158">
        <v>0</v>
      </c>
      <c r="BN27" s="158">
        <v>0</v>
      </c>
      <c r="BO27" s="158">
        <v>0</v>
      </c>
      <c r="BP27" s="158">
        <v>0</v>
      </c>
      <c r="BQ27" s="158">
        <v>0</v>
      </c>
      <c r="BR27" s="158">
        <v>0</v>
      </c>
      <c r="BS27" s="158">
        <v>0</v>
      </c>
      <c r="BT27" s="158">
        <v>0</v>
      </c>
      <c r="BU27" s="158">
        <v>0</v>
      </c>
      <c r="BV27" s="158">
        <v>0</v>
      </c>
      <c r="BW27" s="158">
        <v>0</v>
      </c>
      <c r="BX27" s="158">
        <v>0</v>
      </c>
      <c r="BY27" s="158">
        <v>0</v>
      </c>
      <c r="BZ27" s="158">
        <v>0</v>
      </c>
      <c r="CA27" s="158">
        <v>0</v>
      </c>
      <c r="CB27" s="158">
        <v>0</v>
      </c>
      <c r="CC27" s="158">
        <v>0</v>
      </c>
      <c r="CD27" s="158">
        <v>0</v>
      </c>
      <c r="CE27" s="158">
        <v>0</v>
      </c>
      <c r="CF27" s="158">
        <v>0</v>
      </c>
      <c r="CG27" s="158">
        <v>0</v>
      </c>
      <c r="CH27" s="158">
        <v>0</v>
      </c>
      <c r="CI27" s="158">
        <v>0</v>
      </c>
      <c r="CJ27" s="158">
        <v>0</v>
      </c>
      <c r="CK27" s="158">
        <v>0</v>
      </c>
      <c r="CL27" s="158">
        <v>0</v>
      </c>
      <c r="CM27" s="158">
        <v>0</v>
      </c>
      <c r="CN27" s="158">
        <v>0</v>
      </c>
      <c r="CO27" s="158">
        <v>0</v>
      </c>
      <c r="CP27" s="158">
        <v>0</v>
      </c>
      <c r="CQ27" s="158">
        <v>0</v>
      </c>
      <c r="CR27" s="158">
        <v>0</v>
      </c>
      <c r="CS27" s="158">
        <v>0</v>
      </c>
      <c r="CT27" s="158">
        <v>0</v>
      </c>
      <c r="CU27" s="158">
        <v>0</v>
      </c>
      <c r="CV27" s="158">
        <v>0</v>
      </c>
      <c r="CW27" s="158">
        <v>0</v>
      </c>
      <c r="CX27" s="158">
        <v>0</v>
      </c>
      <c r="CY27" s="158">
        <v>0</v>
      </c>
      <c r="CZ27" s="158">
        <v>0</v>
      </c>
      <c r="DA27" s="158">
        <v>0</v>
      </c>
      <c r="DB27" s="158">
        <v>0</v>
      </c>
      <c r="DC27" s="161">
        <v>1005104.68</v>
      </c>
      <c r="DD27" s="162"/>
      <c r="DE27" s="163"/>
      <c r="DF27" s="163"/>
      <c r="DG27" s="163"/>
      <c r="DH27" s="163"/>
      <c r="DI27" s="163"/>
      <c r="DJ27" s="163"/>
      <c r="DK27" s="163"/>
      <c r="DL27" s="163"/>
    </row>
    <row r="28" spans="1:116" ht="0.75" customHeight="1">
      <c r="A28" s="158" t="s">
        <v>409</v>
      </c>
      <c r="B28" s="159" t="s">
        <v>410</v>
      </c>
      <c r="C28" s="160" t="s">
        <v>411</v>
      </c>
      <c r="D28" s="161"/>
      <c r="E28" s="158">
        <v>0</v>
      </c>
      <c r="F28" s="158">
        <v>0</v>
      </c>
      <c r="G28" s="158">
        <v>57680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0</v>
      </c>
      <c r="Y28" s="158">
        <v>0</v>
      </c>
      <c r="Z28" s="158">
        <v>0</v>
      </c>
      <c r="AA28" s="158">
        <v>0</v>
      </c>
      <c r="AB28" s="158">
        <v>0</v>
      </c>
      <c r="AC28" s="158">
        <v>0</v>
      </c>
      <c r="AD28" s="158">
        <v>0</v>
      </c>
      <c r="AE28" s="158">
        <v>0</v>
      </c>
      <c r="AF28" s="158">
        <v>0</v>
      </c>
      <c r="AG28" s="158">
        <v>0</v>
      </c>
      <c r="AH28" s="158">
        <v>0</v>
      </c>
      <c r="AI28" s="158">
        <v>0</v>
      </c>
      <c r="AJ28" s="158">
        <v>0</v>
      </c>
      <c r="AK28" s="158">
        <v>0</v>
      </c>
      <c r="AL28" s="158">
        <v>0</v>
      </c>
      <c r="AM28" s="158">
        <v>0</v>
      </c>
      <c r="AN28" s="158">
        <v>174</v>
      </c>
      <c r="AO28" s="158">
        <v>0</v>
      </c>
      <c r="AP28" s="158">
        <v>0</v>
      </c>
      <c r="AQ28" s="158">
        <v>0</v>
      </c>
      <c r="AR28" s="158">
        <v>2290.54</v>
      </c>
      <c r="AS28" s="158">
        <v>6160.72</v>
      </c>
      <c r="AT28" s="158">
        <v>0</v>
      </c>
      <c r="AU28" s="158">
        <v>0</v>
      </c>
      <c r="AV28" s="158">
        <v>0</v>
      </c>
      <c r="AW28" s="158">
        <v>0</v>
      </c>
      <c r="AX28" s="158">
        <v>0</v>
      </c>
      <c r="AY28" s="158">
        <v>0</v>
      </c>
      <c r="AZ28" s="158">
        <v>0</v>
      </c>
      <c r="BA28" s="158">
        <v>0</v>
      </c>
      <c r="BB28" s="158">
        <v>0</v>
      </c>
      <c r="BC28" s="158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8">
        <v>0</v>
      </c>
      <c r="BJ28" s="158">
        <v>0</v>
      </c>
      <c r="BK28" s="158">
        <v>0</v>
      </c>
      <c r="BL28" s="158">
        <v>5685799.83</v>
      </c>
      <c r="BM28" s="158">
        <v>0</v>
      </c>
      <c r="BN28" s="158">
        <v>0</v>
      </c>
      <c r="BO28" s="158">
        <v>0</v>
      </c>
      <c r="BP28" s="158">
        <v>0</v>
      </c>
      <c r="BQ28" s="158">
        <v>0</v>
      </c>
      <c r="BR28" s="158">
        <v>0</v>
      </c>
      <c r="BS28" s="158">
        <v>0</v>
      </c>
      <c r="BT28" s="158">
        <v>0</v>
      </c>
      <c r="BU28" s="158">
        <v>0</v>
      </c>
      <c r="BV28" s="158">
        <v>0</v>
      </c>
      <c r="BW28" s="158">
        <v>0</v>
      </c>
      <c r="BX28" s="158">
        <v>0</v>
      </c>
      <c r="BY28" s="158">
        <v>0</v>
      </c>
      <c r="BZ28" s="158">
        <v>0</v>
      </c>
      <c r="CA28" s="158">
        <v>0</v>
      </c>
      <c r="CB28" s="158">
        <v>0</v>
      </c>
      <c r="CC28" s="158">
        <v>0</v>
      </c>
      <c r="CD28" s="158">
        <v>0</v>
      </c>
      <c r="CE28" s="158">
        <v>0</v>
      </c>
      <c r="CF28" s="158">
        <v>0</v>
      </c>
      <c r="CG28" s="158">
        <v>0</v>
      </c>
      <c r="CH28" s="158">
        <v>0</v>
      </c>
      <c r="CI28" s="158">
        <v>0</v>
      </c>
      <c r="CJ28" s="158">
        <v>0</v>
      </c>
      <c r="CK28" s="158">
        <v>0</v>
      </c>
      <c r="CL28" s="158">
        <v>0</v>
      </c>
      <c r="CM28" s="158">
        <v>0</v>
      </c>
      <c r="CN28" s="158">
        <v>0</v>
      </c>
      <c r="CO28" s="158">
        <v>0</v>
      </c>
      <c r="CP28" s="158">
        <v>0</v>
      </c>
      <c r="CQ28" s="158">
        <v>0</v>
      </c>
      <c r="CR28" s="158">
        <v>0</v>
      </c>
      <c r="CS28" s="158">
        <v>0</v>
      </c>
      <c r="CT28" s="158">
        <v>0</v>
      </c>
      <c r="CU28" s="158">
        <v>0</v>
      </c>
      <c r="CV28" s="158">
        <v>0</v>
      </c>
      <c r="CW28" s="158">
        <v>0</v>
      </c>
      <c r="CX28" s="158">
        <v>0</v>
      </c>
      <c r="CY28" s="158">
        <v>0</v>
      </c>
      <c r="CZ28" s="158">
        <v>0</v>
      </c>
      <c r="DA28" s="158">
        <v>0</v>
      </c>
      <c r="DB28" s="158">
        <v>0</v>
      </c>
      <c r="DC28" s="161">
        <v>5752105.090000001</v>
      </c>
      <c r="DD28" s="162"/>
      <c r="DE28" s="163"/>
      <c r="DF28" s="163"/>
      <c r="DG28" s="163"/>
      <c r="DH28" s="163"/>
      <c r="DI28" s="163"/>
      <c r="DJ28" s="163"/>
      <c r="DK28" s="163"/>
      <c r="DL28" s="163"/>
    </row>
    <row r="29" spans="1:116" ht="0.75" customHeight="1">
      <c r="A29" s="158" t="s">
        <v>412</v>
      </c>
      <c r="B29" s="159" t="s">
        <v>413</v>
      </c>
      <c r="C29" s="160" t="s">
        <v>414</v>
      </c>
      <c r="D29" s="161"/>
      <c r="E29" s="158">
        <v>0</v>
      </c>
      <c r="F29" s="158">
        <v>0</v>
      </c>
      <c r="G29" s="158">
        <v>459000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0</v>
      </c>
      <c r="U29" s="158">
        <v>0</v>
      </c>
      <c r="V29" s="158">
        <v>0</v>
      </c>
      <c r="W29" s="158">
        <v>0</v>
      </c>
      <c r="X29" s="158">
        <v>27972</v>
      </c>
      <c r="Y29" s="158">
        <v>106259.92</v>
      </c>
      <c r="Z29" s="158">
        <v>0</v>
      </c>
      <c r="AA29" s="158">
        <v>0</v>
      </c>
      <c r="AB29" s="158">
        <v>0</v>
      </c>
      <c r="AC29" s="158">
        <v>0</v>
      </c>
      <c r="AD29" s="158">
        <v>0</v>
      </c>
      <c r="AE29" s="158">
        <v>0</v>
      </c>
      <c r="AF29" s="158">
        <v>0</v>
      </c>
      <c r="AG29" s="158">
        <v>0</v>
      </c>
      <c r="AH29" s="158">
        <v>0</v>
      </c>
      <c r="AI29" s="158">
        <v>0</v>
      </c>
      <c r="AJ29" s="158">
        <v>0</v>
      </c>
      <c r="AK29" s="158">
        <v>0</v>
      </c>
      <c r="AL29" s="158">
        <v>0</v>
      </c>
      <c r="AM29" s="158">
        <v>0</v>
      </c>
      <c r="AN29" s="158">
        <v>0</v>
      </c>
      <c r="AO29" s="158">
        <v>0</v>
      </c>
      <c r="AP29" s="158">
        <v>0</v>
      </c>
      <c r="AQ29" s="158">
        <v>0</v>
      </c>
      <c r="AR29" s="158">
        <v>0</v>
      </c>
      <c r="AS29" s="158">
        <v>0</v>
      </c>
      <c r="AT29" s="158">
        <v>0</v>
      </c>
      <c r="AU29" s="158">
        <v>0</v>
      </c>
      <c r="AV29" s="158">
        <v>0</v>
      </c>
      <c r="AW29" s="158">
        <v>0</v>
      </c>
      <c r="AX29" s="158">
        <v>0</v>
      </c>
      <c r="AY29" s="158">
        <v>0</v>
      </c>
      <c r="AZ29" s="158">
        <v>0</v>
      </c>
      <c r="BA29" s="158">
        <v>0</v>
      </c>
      <c r="BB29" s="158">
        <v>0</v>
      </c>
      <c r="BC29" s="158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8">
        <v>0</v>
      </c>
      <c r="BJ29" s="158">
        <v>0</v>
      </c>
      <c r="BK29" s="158">
        <v>0</v>
      </c>
      <c r="BL29" s="158">
        <v>0</v>
      </c>
      <c r="BM29" s="158">
        <v>0</v>
      </c>
      <c r="BN29" s="158">
        <v>0</v>
      </c>
      <c r="BO29" s="158">
        <v>0</v>
      </c>
      <c r="BP29" s="158">
        <v>11472777.610000001</v>
      </c>
      <c r="BQ29" s="158">
        <v>0</v>
      </c>
      <c r="BR29" s="158">
        <v>0</v>
      </c>
      <c r="BS29" s="158">
        <v>0</v>
      </c>
      <c r="BT29" s="158">
        <v>0</v>
      </c>
      <c r="BU29" s="158">
        <v>0</v>
      </c>
      <c r="BV29" s="158">
        <v>0</v>
      </c>
      <c r="BW29" s="158">
        <v>0</v>
      </c>
      <c r="BX29" s="158">
        <v>0</v>
      </c>
      <c r="BY29" s="158">
        <v>0</v>
      </c>
      <c r="BZ29" s="158">
        <v>0</v>
      </c>
      <c r="CA29" s="158">
        <v>0</v>
      </c>
      <c r="CB29" s="158">
        <v>0</v>
      </c>
      <c r="CC29" s="158">
        <v>0</v>
      </c>
      <c r="CD29" s="158">
        <v>0</v>
      </c>
      <c r="CE29" s="158">
        <v>0</v>
      </c>
      <c r="CF29" s="158">
        <v>0</v>
      </c>
      <c r="CG29" s="158">
        <v>0</v>
      </c>
      <c r="CH29" s="158">
        <v>0</v>
      </c>
      <c r="CI29" s="158">
        <v>0</v>
      </c>
      <c r="CJ29" s="158">
        <v>0</v>
      </c>
      <c r="CK29" s="158">
        <v>0</v>
      </c>
      <c r="CL29" s="158">
        <v>0</v>
      </c>
      <c r="CM29" s="158">
        <v>0</v>
      </c>
      <c r="CN29" s="158">
        <v>0</v>
      </c>
      <c r="CO29" s="158">
        <v>0</v>
      </c>
      <c r="CP29" s="158">
        <v>0</v>
      </c>
      <c r="CQ29" s="158">
        <v>0</v>
      </c>
      <c r="CR29" s="158">
        <v>0</v>
      </c>
      <c r="CS29" s="158">
        <v>0</v>
      </c>
      <c r="CT29" s="158">
        <v>0</v>
      </c>
      <c r="CU29" s="158">
        <v>0</v>
      </c>
      <c r="CV29" s="158">
        <v>0</v>
      </c>
      <c r="CW29" s="158">
        <v>0</v>
      </c>
      <c r="CX29" s="158">
        <v>0</v>
      </c>
      <c r="CY29" s="158">
        <v>0</v>
      </c>
      <c r="CZ29" s="158">
        <v>0</v>
      </c>
      <c r="DA29" s="158">
        <v>0</v>
      </c>
      <c r="DB29" s="158">
        <v>0</v>
      </c>
      <c r="DC29" s="161">
        <v>12066009.53</v>
      </c>
      <c r="DD29" s="162"/>
      <c r="DE29" s="163"/>
      <c r="DF29" s="163"/>
      <c r="DG29" s="163"/>
      <c r="DH29" s="163"/>
      <c r="DI29" s="163"/>
      <c r="DJ29" s="163"/>
      <c r="DK29" s="163"/>
      <c r="DL29" s="163"/>
    </row>
    <row r="30" spans="1:116" ht="0.75" customHeight="1">
      <c r="A30" s="158" t="s">
        <v>415</v>
      </c>
      <c r="B30" s="159" t="s">
        <v>416</v>
      </c>
      <c r="C30" s="160" t="s">
        <v>417</v>
      </c>
      <c r="D30" s="161"/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158">
        <v>0</v>
      </c>
      <c r="Y30" s="158">
        <v>0</v>
      </c>
      <c r="Z30" s="158">
        <v>0</v>
      </c>
      <c r="AA30" s="158">
        <v>0</v>
      </c>
      <c r="AB30" s="158">
        <v>0</v>
      </c>
      <c r="AC30" s="158">
        <v>0</v>
      </c>
      <c r="AD30" s="158">
        <v>0</v>
      </c>
      <c r="AE30" s="158">
        <v>0</v>
      </c>
      <c r="AF30" s="158">
        <v>0</v>
      </c>
      <c r="AG30" s="158">
        <v>0</v>
      </c>
      <c r="AH30" s="158">
        <v>0</v>
      </c>
      <c r="AI30" s="158">
        <v>0</v>
      </c>
      <c r="AJ30" s="158">
        <v>0</v>
      </c>
      <c r="AK30" s="158">
        <v>0</v>
      </c>
      <c r="AL30" s="158">
        <v>0</v>
      </c>
      <c r="AM30" s="158">
        <v>0</v>
      </c>
      <c r="AN30" s="158">
        <v>0</v>
      </c>
      <c r="AO30" s="158">
        <v>0</v>
      </c>
      <c r="AP30" s="158">
        <v>0</v>
      </c>
      <c r="AQ30" s="158">
        <v>0</v>
      </c>
      <c r="AR30" s="158">
        <v>0</v>
      </c>
      <c r="AS30" s="158">
        <v>0</v>
      </c>
      <c r="AT30" s="158">
        <v>0</v>
      </c>
      <c r="AU30" s="158">
        <v>0</v>
      </c>
      <c r="AV30" s="158">
        <v>0</v>
      </c>
      <c r="AW30" s="158">
        <v>0</v>
      </c>
      <c r="AX30" s="158">
        <v>0</v>
      </c>
      <c r="AY30" s="158">
        <v>0</v>
      </c>
      <c r="AZ30" s="158">
        <v>18393.75</v>
      </c>
      <c r="BA30" s="158">
        <v>0</v>
      </c>
      <c r="BB30" s="158">
        <v>0</v>
      </c>
      <c r="BC30" s="158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8">
        <v>0</v>
      </c>
      <c r="BJ30" s="158">
        <v>0</v>
      </c>
      <c r="BK30" s="158">
        <v>0</v>
      </c>
      <c r="BL30" s="158">
        <v>656399.98</v>
      </c>
      <c r="BM30" s="158">
        <v>0</v>
      </c>
      <c r="BN30" s="158">
        <v>0</v>
      </c>
      <c r="BO30" s="158">
        <v>0</v>
      </c>
      <c r="BP30" s="158">
        <v>0</v>
      </c>
      <c r="BQ30" s="158">
        <v>0</v>
      </c>
      <c r="BR30" s="158">
        <v>0</v>
      </c>
      <c r="BS30" s="158">
        <v>0</v>
      </c>
      <c r="BT30" s="158">
        <v>0</v>
      </c>
      <c r="BU30" s="158">
        <v>4751639.79</v>
      </c>
      <c r="BV30" s="158">
        <v>0</v>
      </c>
      <c r="BW30" s="158">
        <v>0</v>
      </c>
      <c r="BX30" s="158">
        <v>0</v>
      </c>
      <c r="BY30" s="158">
        <v>0</v>
      </c>
      <c r="BZ30" s="158">
        <v>0</v>
      </c>
      <c r="CA30" s="158">
        <v>0</v>
      </c>
      <c r="CB30" s="158">
        <v>0</v>
      </c>
      <c r="CC30" s="158">
        <v>0</v>
      </c>
      <c r="CD30" s="158">
        <v>0</v>
      </c>
      <c r="CE30" s="158">
        <v>0</v>
      </c>
      <c r="CF30" s="158">
        <v>0</v>
      </c>
      <c r="CG30" s="158">
        <v>0</v>
      </c>
      <c r="CH30" s="158">
        <v>0</v>
      </c>
      <c r="CI30" s="158">
        <v>0</v>
      </c>
      <c r="CJ30" s="158">
        <v>0</v>
      </c>
      <c r="CK30" s="158">
        <v>0</v>
      </c>
      <c r="CL30" s="158">
        <v>0</v>
      </c>
      <c r="CM30" s="158">
        <v>0</v>
      </c>
      <c r="CN30" s="158">
        <v>0</v>
      </c>
      <c r="CO30" s="158">
        <v>0</v>
      </c>
      <c r="CP30" s="158">
        <v>0</v>
      </c>
      <c r="CQ30" s="158">
        <v>0</v>
      </c>
      <c r="CR30" s="158">
        <v>0</v>
      </c>
      <c r="CS30" s="158">
        <v>0</v>
      </c>
      <c r="CT30" s="158">
        <v>0</v>
      </c>
      <c r="CU30" s="158">
        <v>0</v>
      </c>
      <c r="CV30" s="158">
        <v>0</v>
      </c>
      <c r="CW30" s="158">
        <v>0</v>
      </c>
      <c r="CX30" s="158">
        <v>0</v>
      </c>
      <c r="CY30" s="158">
        <v>0</v>
      </c>
      <c r="CZ30" s="158">
        <v>0</v>
      </c>
      <c r="DA30" s="158">
        <v>0</v>
      </c>
      <c r="DB30" s="158">
        <v>0</v>
      </c>
      <c r="DC30" s="161">
        <v>5426433.52</v>
      </c>
      <c r="DD30" s="162"/>
      <c r="DE30" s="163"/>
      <c r="DF30" s="163"/>
      <c r="DG30" s="163"/>
      <c r="DH30" s="163"/>
      <c r="DI30" s="163"/>
      <c r="DJ30" s="163"/>
      <c r="DK30" s="163"/>
      <c r="DL30" s="163"/>
    </row>
    <row r="31" spans="1:116" ht="0.75" customHeight="1">
      <c r="A31" s="158" t="s">
        <v>418</v>
      </c>
      <c r="B31" s="159" t="s">
        <v>419</v>
      </c>
      <c r="C31" s="160" t="s">
        <v>420</v>
      </c>
      <c r="D31" s="161"/>
      <c r="E31" s="158">
        <v>0</v>
      </c>
      <c r="F31" s="158">
        <v>0</v>
      </c>
      <c r="G31" s="158">
        <v>1184051.58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58">
        <v>0</v>
      </c>
      <c r="Z31" s="158">
        <v>0</v>
      </c>
      <c r="AA31" s="158">
        <v>0</v>
      </c>
      <c r="AB31" s="158">
        <v>0</v>
      </c>
      <c r="AC31" s="158">
        <v>0</v>
      </c>
      <c r="AD31" s="158">
        <v>0</v>
      </c>
      <c r="AE31" s="158">
        <v>0</v>
      </c>
      <c r="AF31" s="158">
        <v>0</v>
      </c>
      <c r="AG31" s="158">
        <v>0</v>
      </c>
      <c r="AH31" s="158">
        <v>0</v>
      </c>
      <c r="AI31" s="158">
        <v>0</v>
      </c>
      <c r="AJ31" s="158">
        <v>0</v>
      </c>
      <c r="AK31" s="158">
        <v>0</v>
      </c>
      <c r="AL31" s="158">
        <v>0</v>
      </c>
      <c r="AM31" s="158">
        <v>0</v>
      </c>
      <c r="AN31" s="158">
        <v>0</v>
      </c>
      <c r="AO31" s="158">
        <v>0</v>
      </c>
      <c r="AP31" s="158">
        <v>0</v>
      </c>
      <c r="AQ31" s="158">
        <v>0</v>
      </c>
      <c r="AR31" s="158">
        <v>0</v>
      </c>
      <c r="AS31" s="158">
        <v>0</v>
      </c>
      <c r="AT31" s="158">
        <v>0</v>
      </c>
      <c r="AU31" s="158">
        <v>0</v>
      </c>
      <c r="AV31" s="158">
        <v>0</v>
      </c>
      <c r="AW31" s="158">
        <v>0</v>
      </c>
      <c r="AX31" s="158">
        <v>0</v>
      </c>
      <c r="AY31" s="158">
        <v>0</v>
      </c>
      <c r="AZ31" s="158">
        <v>0</v>
      </c>
      <c r="BA31" s="158">
        <v>0</v>
      </c>
      <c r="BB31" s="158">
        <v>0</v>
      </c>
      <c r="BC31" s="158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8">
        <v>0</v>
      </c>
      <c r="BJ31" s="158">
        <v>0</v>
      </c>
      <c r="BK31" s="158">
        <v>0</v>
      </c>
      <c r="BL31" s="158">
        <v>0</v>
      </c>
      <c r="BM31" s="158">
        <v>0</v>
      </c>
      <c r="BN31" s="158">
        <v>0</v>
      </c>
      <c r="BO31" s="158">
        <v>0</v>
      </c>
      <c r="BP31" s="158">
        <v>0</v>
      </c>
      <c r="BQ31" s="158">
        <v>0</v>
      </c>
      <c r="BR31" s="158">
        <v>0</v>
      </c>
      <c r="BS31" s="158">
        <v>0</v>
      </c>
      <c r="BT31" s="158">
        <v>0</v>
      </c>
      <c r="BU31" s="158">
        <v>0</v>
      </c>
      <c r="BV31" s="158">
        <v>0</v>
      </c>
      <c r="BW31" s="158">
        <v>0</v>
      </c>
      <c r="BX31" s="158">
        <v>0</v>
      </c>
      <c r="BY31" s="158">
        <v>0</v>
      </c>
      <c r="BZ31" s="158">
        <v>0</v>
      </c>
      <c r="CA31" s="158">
        <v>0</v>
      </c>
      <c r="CB31" s="158">
        <v>0</v>
      </c>
      <c r="CC31" s="158">
        <v>0</v>
      </c>
      <c r="CD31" s="158">
        <v>0</v>
      </c>
      <c r="CE31" s="158">
        <v>0</v>
      </c>
      <c r="CF31" s="158">
        <v>0</v>
      </c>
      <c r="CG31" s="158">
        <v>0</v>
      </c>
      <c r="CH31" s="158">
        <v>0</v>
      </c>
      <c r="CI31" s="158">
        <v>0</v>
      </c>
      <c r="CJ31" s="158">
        <v>0</v>
      </c>
      <c r="CK31" s="158">
        <v>0</v>
      </c>
      <c r="CL31" s="158">
        <v>0</v>
      </c>
      <c r="CM31" s="158">
        <v>0</v>
      </c>
      <c r="CN31" s="158">
        <v>0</v>
      </c>
      <c r="CO31" s="158">
        <v>0</v>
      </c>
      <c r="CP31" s="158">
        <v>0</v>
      </c>
      <c r="CQ31" s="158">
        <v>0</v>
      </c>
      <c r="CR31" s="158">
        <v>0</v>
      </c>
      <c r="CS31" s="158">
        <v>0</v>
      </c>
      <c r="CT31" s="158">
        <v>0</v>
      </c>
      <c r="CU31" s="158">
        <v>0</v>
      </c>
      <c r="CV31" s="158">
        <v>0</v>
      </c>
      <c r="CW31" s="158">
        <v>0</v>
      </c>
      <c r="CX31" s="158">
        <v>0</v>
      </c>
      <c r="CY31" s="158">
        <v>0</v>
      </c>
      <c r="CZ31" s="158">
        <v>0</v>
      </c>
      <c r="DA31" s="158">
        <v>0</v>
      </c>
      <c r="DB31" s="158">
        <v>0</v>
      </c>
      <c r="DC31" s="161">
        <v>1184051.58</v>
      </c>
      <c r="DD31" s="162"/>
      <c r="DE31" s="163"/>
      <c r="DF31" s="163"/>
      <c r="DG31" s="163"/>
      <c r="DH31" s="163"/>
      <c r="DI31" s="163"/>
      <c r="DJ31" s="163"/>
      <c r="DK31" s="163"/>
      <c r="DL31" s="163"/>
    </row>
    <row r="32" spans="1:116" ht="0.75" customHeight="1">
      <c r="A32" s="158" t="s">
        <v>421</v>
      </c>
      <c r="B32" s="159" t="s">
        <v>422</v>
      </c>
      <c r="C32" s="160" t="s">
        <v>423</v>
      </c>
      <c r="D32" s="161"/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0</v>
      </c>
      <c r="Z32" s="158">
        <v>0</v>
      </c>
      <c r="AA32" s="158">
        <v>0</v>
      </c>
      <c r="AB32" s="158">
        <v>0</v>
      </c>
      <c r="AC32" s="158">
        <v>0</v>
      </c>
      <c r="AD32" s="158">
        <v>0</v>
      </c>
      <c r="AE32" s="158">
        <v>0</v>
      </c>
      <c r="AF32" s="158">
        <v>0</v>
      </c>
      <c r="AG32" s="158">
        <v>0</v>
      </c>
      <c r="AH32" s="158">
        <v>0</v>
      </c>
      <c r="AI32" s="158">
        <v>0</v>
      </c>
      <c r="AJ32" s="158">
        <v>0</v>
      </c>
      <c r="AK32" s="158">
        <v>0</v>
      </c>
      <c r="AL32" s="158">
        <v>0</v>
      </c>
      <c r="AM32" s="158">
        <v>0</v>
      </c>
      <c r="AN32" s="158">
        <v>0</v>
      </c>
      <c r="AO32" s="158">
        <v>0</v>
      </c>
      <c r="AP32" s="158">
        <v>0</v>
      </c>
      <c r="AQ32" s="158">
        <v>0</v>
      </c>
      <c r="AR32" s="158">
        <v>0</v>
      </c>
      <c r="AS32" s="158">
        <v>0</v>
      </c>
      <c r="AT32" s="158">
        <v>0</v>
      </c>
      <c r="AU32" s="158">
        <v>0</v>
      </c>
      <c r="AV32" s="158">
        <v>0</v>
      </c>
      <c r="AW32" s="158">
        <v>0</v>
      </c>
      <c r="AX32" s="158">
        <v>0</v>
      </c>
      <c r="AY32" s="158">
        <v>0</v>
      </c>
      <c r="AZ32" s="158">
        <v>1044710.91</v>
      </c>
      <c r="BA32" s="158">
        <v>0</v>
      </c>
      <c r="BB32" s="158">
        <v>0</v>
      </c>
      <c r="BC32" s="158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8">
        <v>0</v>
      </c>
      <c r="BJ32" s="158">
        <v>0</v>
      </c>
      <c r="BK32" s="158">
        <v>0</v>
      </c>
      <c r="BL32" s="158">
        <v>0</v>
      </c>
      <c r="BM32" s="158">
        <v>0</v>
      </c>
      <c r="BN32" s="158">
        <v>0</v>
      </c>
      <c r="BO32" s="158">
        <v>0</v>
      </c>
      <c r="BP32" s="158">
        <v>0</v>
      </c>
      <c r="BQ32" s="158">
        <v>0</v>
      </c>
      <c r="BR32" s="158">
        <v>0</v>
      </c>
      <c r="BS32" s="158">
        <v>0</v>
      </c>
      <c r="BT32" s="158">
        <v>0</v>
      </c>
      <c r="BU32" s="158">
        <v>1711665.27</v>
      </c>
      <c r="BV32" s="158">
        <v>0</v>
      </c>
      <c r="BW32" s="158">
        <v>0</v>
      </c>
      <c r="BX32" s="158">
        <v>0</v>
      </c>
      <c r="BY32" s="158">
        <v>0</v>
      </c>
      <c r="BZ32" s="158">
        <v>0</v>
      </c>
      <c r="CA32" s="158">
        <v>0</v>
      </c>
      <c r="CB32" s="158">
        <v>0</v>
      </c>
      <c r="CC32" s="158">
        <v>0</v>
      </c>
      <c r="CD32" s="158">
        <v>0</v>
      </c>
      <c r="CE32" s="158">
        <v>0</v>
      </c>
      <c r="CF32" s="158">
        <v>0</v>
      </c>
      <c r="CG32" s="158">
        <v>0</v>
      </c>
      <c r="CH32" s="158">
        <v>0</v>
      </c>
      <c r="CI32" s="158">
        <v>0</v>
      </c>
      <c r="CJ32" s="158">
        <v>0</v>
      </c>
      <c r="CK32" s="158">
        <v>0</v>
      </c>
      <c r="CL32" s="158">
        <v>0</v>
      </c>
      <c r="CM32" s="158">
        <v>0</v>
      </c>
      <c r="CN32" s="158">
        <v>1124426.54</v>
      </c>
      <c r="CO32" s="158">
        <v>0</v>
      </c>
      <c r="CP32" s="158">
        <v>0</v>
      </c>
      <c r="CQ32" s="158">
        <v>1021506.43</v>
      </c>
      <c r="CR32" s="158">
        <v>0</v>
      </c>
      <c r="CS32" s="158">
        <v>0</v>
      </c>
      <c r="CT32" s="158">
        <v>0</v>
      </c>
      <c r="CU32" s="158">
        <v>167371</v>
      </c>
      <c r="CV32" s="158">
        <v>0</v>
      </c>
      <c r="CW32" s="158">
        <v>0</v>
      </c>
      <c r="CX32" s="158">
        <v>0</v>
      </c>
      <c r="CY32" s="158">
        <v>0</v>
      </c>
      <c r="CZ32" s="158">
        <v>0</v>
      </c>
      <c r="DA32" s="158">
        <v>0</v>
      </c>
      <c r="DB32" s="158">
        <v>0</v>
      </c>
      <c r="DC32" s="161">
        <v>5069680.15</v>
      </c>
      <c r="DD32" s="162"/>
      <c r="DE32" s="163"/>
      <c r="DF32" s="163"/>
      <c r="DG32" s="163"/>
      <c r="DH32" s="163"/>
      <c r="DI32" s="163"/>
      <c r="DJ32" s="163"/>
      <c r="DK32" s="163"/>
      <c r="DL32" s="163"/>
    </row>
    <row r="33" spans="1:116" ht="0.75" customHeight="1">
      <c r="A33" s="158" t="s">
        <v>424</v>
      </c>
      <c r="B33" s="159" t="s">
        <v>425</v>
      </c>
      <c r="C33" s="160" t="s">
        <v>426</v>
      </c>
      <c r="D33" s="161"/>
      <c r="E33" s="158">
        <v>0</v>
      </c>
      <c r="F33" s="158">
        <v>0</v>
      </c>
      <c r="G33" s="158">
        <v>553925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0</v>
      </c>
      <c r="V33" s="158">
        <v>0</v>
      </c>
      <c r="W33" s="158">
        <v>0</v>
      </c>
      <c r="X33" s="158">
        <v>0</v>
      </c>
      <c r="Y33" s="158">
        <v>0</v>
      </c>
      <c r="Z33" s="158">
        <v>0</v>
      </c>
      <c r="AA33" s="158">
        <v>0</v>
      </c>
      <c r="AB33" s="158">
        <v>0</v>
      </c>
      <c r="AC33" s="158">
        <v>0</v>
      </c>
      <c r="AD33" s="158">
        <v>0</v>
      </c>
      <c r="AE33" s="158">
        <v>0</v>
      </c>
      <c r="AF33" s="158">
        <v>0</v>
      </c>
      <c r="AG33" s="158">
        <v>0</v>
      </c>
      <c r="AH33" s="158">
        <v>0</v>
      </c>
      <c r="AI33" s="158">
        <v>0</v>
      </c>
      <c r="AJ33" s="158">
        <v>0</v>
      </c>
      <c r="AK33" s="158">
        <v>0</v>
      </c>
      <c r="AL33" s="158">
        <v>0</v>
      </c>
      <c r="AM33" s="158">
        <v>0</v>
      </c>
      <c r="AN33" s="158">
        <v>0</v>
      </c>
      <c r="AO33" s="158">
        <v>0</v>
      </c>
      <c r="AP33" s="158">
        <v>0</v>
      </c>
      <c r="AQ33" s="158">
        <v>0</v>
      </c>
      <c r="AR33" s="158">
        <v>0</v>
      </c>
      <c r="AS33" s="158">
        <v>0</v>
      </c>
      <c r="AT33" s="158">
        <v>0</v>
      </c>
      <c r="AU33" s="158">
        <v>0</v>
      </c>
      <c r="AV33" s="158">
        <v>0</v>
      </c>
      <c r="AW33" s="158">
        <v>0</v>
      </c>
      <c r="AX33" s="158">
        <v>0</v>
      </c>
      <c r="AY33" s="158">
        <v>0</v>
      </c>
      <c r="AZ33" s="158">
        <v>0</v>
      </c>
      <c r="BA33" s="158">
        <v>0</v>
      </c>
      <c r="BB33" s="158">
        <v>0</v>
      </c>
      <c r="BC33" s="158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8">
        <v>0</v>
      </c>
      <c r="BJ33" s="158">
        <v>0</v>
      </c>
      <c r="BK33" s="158">
        <v>0</v>
      </c>
      <c r="BL33" s="158">
        <v>1332909</v>
      </c>
      <c r="BM33" s="158">
        <v>0</v>
      </c>
      <c r="BN33" s="158">
        <v>0</v>
      </c>
      <c r="BO33" s="158">
        <v>0</v>
      </c>
      <c r="BP33" s="158">
        <v>0</v>
      </c>
      <c r="BQ33" s="158">
        <v>0</v>
      </c>
      <c r="BR33" s="158">
        <v>0</v>
      </c>
      <c r="BS33" s="158">
        <v>0</v>
      </c>
      <c r="BT33" s="158">
        <v>0</v>
      </c>
      <c r="BU33" s="158">
        <v>0</v>
      </c>
      <c r="BV33" s="158">
        <v>0</v>
      </c>
      <c r="BW33" s="158">
        <v>0</v>
      </c>
      <c r="BX33" s="158">
        <v>9783268.57</v>
      </c>
      <c r="BY33" s="158">
        <v>0</v>
      </c>
      <c r="BZ33" s="158">
        <v>0</v>
      </c>
      <c r="CA33" s="158">
        <v>0</v>
      </c>
      <c r="CB33" s="158">
        <v>0</v>
      </c>
      <c r="CC33" s="158">
        <v>0</v>
      </c>
      <c r="CD33" s="158">
        <v>0</v>
      </c>
      <c r="CE33" s="158">
        <v>0</v>
      </c>
      <c r="CF33" s="158">
        <v>0</v>
      </c>
      <c r="CG33" s="158">
        <v>0</v>
      </c>
      <c r="CH33" s="158">
        <v>0</v>
      </c>
      <c r="CI33" s="158">
        <v>0</v>
      </c>
      <c r="CJ33" s="158">
        <v>0</v>
      </c>
      <c r="CK33" s="158">
        <v>0</v>
      </c>
      <c r="CL33" s="158">
        <v>0</v>
      </c>
      <c r="CM33" s="158">
        <v>0</v>
      </c>
      <c r="CN33" s="158">
        <v>0</v>
      </c>
      <c r="CO33" s="158">
        <v>0</v>
      </c>
      <c r="CP33" s="158">
        <v>0</v>
      </c>
      <c r="CQ33" s="158">
        <v>0</v>
      </c>
      <c r="CR33" s="158">
        <v>0</v>
      </c>
      <c r="CS33" s="158">
        <v>0</v>
      </c>
      <c r="CT33" s="158">
        <v>0</v>
      </c>
      <c r="CU33" s="158">
        <v>0</v>
      </c>
      <c r="CV33" s="158">
        <v>0</v>
      </c>
      <c r="CW33" s="158">
        <v>0</v>
      </c>
      <c r="CX33" s="158">
        <v>0</v>
      </c>
      <c r="CY33" s="158">
        <v>0</v>
      </c>
      <c r="CZ33" s="158">
        <v>0</v>
      </c>
      <c r="DA33" s="158">
        <v>0</v>
      </c>
      <c r="DB33" s="158">
        <v>0</v>
      </c>
      <c r="DC33" s="161">
        <v>11670102.57</v>
      </c>
      <c r="DD33" s="162"/>
      <c r="DE33" s="163"/>
      <c r="DF33" s="163"/>
      <c r="DG33" s="163"/>
      <c r="DH33" s="163"/>
      <c r="DI33" s="163"/>
      <c r="DJ33" s="163"/>
      <c r="DK33" s="163"/>
      <c r="DL33" s="163"/>
    </row>
    <row r="34" spans="1:116" ht="0.75" customHeight="1">
      <c r="A34" s="158" t="s">
        <v>427</v>
      </c>
      <c r="B34" s="159" t="s">
        <v>428</v>
      </c>
      <c r="C34" s="160" t="s">
        <v>429</v>
      </c>
      <c r="D34" s="161"/>
      <c r="E34" s="158">
        <v>0</v>
      </c>
      <c r="F34" s="158">
        <v>0</v>
      </c>
      <c r="G34" s="158">
        <v>305670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158">
        <v>0</v>
      </c>
      <c r="Y34" s="158">
        <v>0</v>
      </c>
      <c r="Z34" s="158">
        <v>0</v>
      </c>
      <c r="AA34" s="158">
        <v>0</v>
      </c>
      <c r="AB34" s="158">
        <v>0</v>
      </c>
      <c r="AC34" s="158">
        <v>0</v>
      </c>
      <c r="AD34" s="158">
        <v>0</v>
      </c>
      <c r="AE34" s="158">
        <v>0</v>
      </c>
      <c r="AF34" s="158">
        <v>0</v>
      </c>
      <c r="AG34" s="158">
        <v>0</v>
      </c>
      <c r="AH34" s="158">
        <v>0</v>
      </c>
      <c r="AI34" s="158">
        <v>0</v>
      </c>
      <c r="AJ34" s="158">
        <v>0</v>
      </c>
      <c r="AK34" s="158">
        <v>0</v>
      </c>
      <c r="AL34" s="158">
        <v>0</v>
      </c>
      <c r="AM34" s="158">
        <v>0</v>
      </c>
      <c r="AN34" s="158">
        <v>0</v>
      </c>
      <c r="AO34" s="158">
        <v>0</v>
      </c>
      <c r="AP34" s="158">
        <v>0</v>
      </c>
      <c r="AQ34" s="158">
        <v>0</v>
      </c>
      <c r="AR34" s="158">
        <v>0</v>
      </c>
      <c r="AS34" s="158">
        <v>0</v>
      </c>
      <c r="AT34" s="158">
        <v>0</v>
      </c>
      <c r="AU34" s="158">
        <v>0</v>
      </c>
      <c r="AV34" s="158">
        <v>0</v>
      </c>
      <c r="AW34" s="158">
        <v>0</v>
      </c>
      <c r="AX34" s="158">
        <v>0</v>
      </c>
      <c r="AY34" s="158">
        <v>0</v>
      </c>
      <c r="AZ34" s="158">
        <v>0</v>
      </c>
      <c r="BA34" s="158">
        <v>0</v>
      </c>
      <c r="BB34" s="158">
        <v>0</v>
      </c>
      <c r="BC34" s="158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8">
        <v>0</v>
      </c>
      <c r="BJ34" s="158">
        <v>0</v>
      </c>
      <c r="BK34" s="158">
        <v>0</v>
      </c>
      <c r="BL34" s="158">
        <v>0</v>
      </c>
      <c r="BM34" s="158">
        <v>0</v>
      </c>
      <c r="BN34" s="158">
        <v>0</v>
      </c>
      <c r="BO34" s="158">
        <v>0</v>
      </c>
      <c r="BP34" s="158">
        <v>0</v>
      </c>
      <c r="BQ34" s="158">
        <v>0</v>
      </c>
      <c r="BR34" s="158">
        <v>0</v>
      </c>
      <c r="BS34" s="158">
        <v>0</v>
      </c>
      <c r="BT34" s="158">
        <v>0</v>
      </c>
      <c r="BU34" s="158">
        <v>0</v>
      </c>
      <c r="BV34" s="158">
        <v>0</v>
      </c>
      <c r="BW34" s="158">
        <v>0</v>
      </c>
      <c r="BX34" s="158">
        <v>0</v>
      </c>
      <c r="BY34" s="158">
        <v>0</v>
      </c>
      <c r="BZ34" s="158">
        <v>0</v>
      </c>
      <c r="CA34" s="158">
        <v>0</v>
      </c>
      <c r="CB34" s="158">
        <v>0</v>
      </c>
      <c r="CC34" s="158">
        <v>0</v>
      </c>
      <c r="CD34" s="158">
        <v>12799019.870000001</v>
      </c>
      <c r="CE34" s="158">
        <v>0</v>
      </c>
      <c r="CF34" s="158">
        <v>0</v>
      </c>
      <c r="CG34" s="158">
        <v>0</v>
      </c>
      <c r="CH34" s="158">
        <v>0</v>
      </c>
      <c r="CI34" s="158">
        <v>0</v>
      </c>
      <c r="CJ34" s="158">
        <v>0</v>
      </c>
      <c r="CK34" s="158">
        <v>0</v>
      </c>
      <c r="CL34" s="158">
        <v>0</v>
      </c>
      <c r="CM34" s="158">
        <v>0</v>
      </c>
      <c r="CN34" s="158">
        <v>0</v>
      </c>
      <c r="CO34" s="158">
        <v>0</v>
      </c>
      <c r="CP34" s="158">
        <v>0</v>
      </c>
      <c r="CQ34" s="158">
        <v>0</v>
      </c>
      <c r="CR34" s="158">
        <v>0</v>
      </c>
      <c r="CS34" s="158">
        <v>0</v>
      </c>
      <c r="CT34" s="158">
        <v>0</v>
      </c>
      <c r="CU34" s="158">
        <v>0</v>
      </c>
      <c r="CV34" s="158">
        <v>0</v>
      </c>
      <c r="CW34" s="158">
        <v>0</v>
      </c>
      <c r="CX34" s="158">
        <v>0</v>
      </c>
      <c r="CY34" s="158">
        <v>0</v>
      </c>
      <c r="CZ34" s="158">
        <v>0</v>
      </c>
      <c r="DA34" s="158">
        <v>0</v>
      </c>
      <c r="DB34" s="158">
        <v>0</v>
      </c>
      <c r="DC34" s="161">
        <v>13104689.870000001</v>
      </c>
      <c r="DD34" s="162"/>
      <c r="DE34" s="163"/>
      <c r="DF34" s="163"/>
      <c r="DG34" s="163"/>
      <c r="DH34" s="163"/>
      <c r="DI34" s="163"/>
      <c r="DJ34" s="163"/>
      <c r="DK34" s="163"/>
      <c r="DL34" s="163"/>
    </row>
    <row r="35" spans="1:116" ht="0.75" customHeight="1">
      <c r="A35" s="158" t="s">
        <v>430</v>
      </c>
      <c r="B35" s="159" t="s">
        <v>431</v>
      </c>
      <c r="C35" s="160" t="s">
        <v>432</v>
      </c>
      <c r="D35" s="161"/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8">
        <v>0</v>
      </c>
      <c r="S35" s="158">
        <v>0</v>
      </c>
      <c r="T35" s="158">
        <v>0</v>
      </c>
      <c r="U35" s="158">
        <v>0</v>
      </c>
      <c r="V35" s="158">
        <v>0</v>
      </c>
      <c r="W35" s="158">
        <v>0</v>
      </c>
      <c r="X35" s="158">
        <v>0</v>
      </c>
      <c r="Y35" s="158">
        <v>0</v>
      </c>
      <c r="Z35" s="158">
        <v>0</v>
      </c>
      <c r="AA35" s="158">
        <v>0</v>
      </c>
      <c r="AB35" s="158">
        <v>0</v>
      </c>
      <c r="AC35" s="158">
        <v>0</v>
      </c>
      <c r="AD35" s="158">
        <v>0</v>
      </c>
      <c r="AE35" s="158">
        <v>0</v>
      </c>
      <c r="AF35" s="158">
        <v>0</v>
      </c>
      <c r="AG35" s="158">
        <v>0</v>
      </c>
      <c r="AH35" s="158">
        <v>0</v>
      </c>
      <c r="AI35" s="158">
        <v>0</v>
      </c>
      <c r="AJ35" s="158">
        <v>0</v>
      </c>
      <c r="AK35" s="158">
        <v>0</v>
      </c>
      <c r="AL35" s="158">
        <v>0</v>
      </c>
      <c r="AM35" s="158">
        <v>0</v>
      </c>
      <c r="AN35" s="158">
        <v>0</v>
      </c>
      <c r="AO35" s="158">
        <v>0</v>
      </c>
      <c r="AP35" s="158">
        <v>0</v>
      </c>
      <c r="AQ35" s="158">
        <v>0</v>
      </c>
      <c r="AR35" s="158">
        <v>0</v>
      </c>
      <c r="AS35" s="158">
        <v>0</v>
      </c>
      <c r="AT35" s="158">
        <v>0</v>
      </c>
      <c r="AU35" s="158">
        <v>0</v>
      </c>
      <c r="AV35" s="158">
        <v>0</v>
      </c>
      <c r="AW35" s="158">
        <v>0</v>
      </c>
      <c r="AX35" s="158">
        <v>0</v>
      </c>
      <c r="AY35" s="158">
        <v>0</v>
      </c>
      <c r="AZ35" s="158">
        <v>0</v>
      </c>
      <c r="BA35" s="158">
        <v>0</v>
      </c>
      <c r="BB35" s="158">
        <v>0</v>
      </c>
      <c r="BC35" s="158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8">
        <v>0</v>
      </c>
      <c r="BJ35" s="158">
        <v>0</v>
      </c>
      <c r="BK35" s="158">
        <v>0</v>
      </c>
      <c r="BL35" s="158">
        <v>0</v>
      </c>
      <c r="BM35" s="158">
        <v>0</v>
      </c>
      <c r="BN35" s="158">
        <v>0</v>
      </c>
      <c r="BO35" s="158">
        <v>0</v>
      </c>
      <c r="BP35" s="158">
        <v>0</v>
      </c>
      <c r="BQ35" s="158">
        <v>0</v>
      </c>
      <c r="BR35" s="158">
        <v>0</v>
      </c>
      <c r="BS35" s="158">
        <v>0</v>
      </c>
      <c r="BT35" s="158">
        <v>0</v>
      </c>
      <c r="BU35" s="158">
        <v>0</v>
      </c>
      <c r="BV35" s="158">
        <v>0</v>
      </c>
      <c r="BW35" s="158">
        <v>0</v>
      </c>
      <c r="BX35" s="158">
        <v>0</v>
      </c>
      <c r="BY35" s="158">
        <v>0</v>
      </c>
      <c r="BZ35" s="158">
        <v>0</v>
      </c>
      <c r="CA35" s="158">
        <v>0</v>
      </c>
      <c r="CB35" s="158">
        <v>0</v>
      </c>
      <c r="CC35" s="158">
        <v>0</v>
      </c>
      <c r="CD35" s="158">
        <v>0</v>
      </c>
      <c r="CE35" s="158">
        <v>2141800.34</v>
      </c>
      <c r="CF35" s="158">
        <v>0</v>
      </c>
      <c r="CG35" s="158">
        <v>0</v>
      </c>
      <c r="CH35" s="158">
        <v>0</v>
      </c>
      <c r="CI35" s="158">
        <v>0</v>
      </c>
      <c r="CJ35" s="158">
        <v>0</v>
      </c>
      <c r="CK35" s="158">
        <v>0</v>
      </c>
      <c r="CL35" s="158">
        <v>0</v>
      </c>
      <c r="CM35" s="158">
        <v>0</v>
      </c>
      <c r="CN35" s="158">
        <v>0</v>
      </c>
      <c r="CO35" s="158">
        <v>0</v>
      </c>
      <c r="CP35" s="158">
        <v>0</v>
      </c>
      <c r="CQ35" s="158">
        <v>0</v>
      </c>
      <c r="CR35" s="158">
        <v>0</v>
      </c>
      <c r="CS35" s="158">
        <v>0</v>
      </c>
      <c r="CT35" s="158">
        <v>0</v>
      </c>
      <c r="CU35" s="158">
        <v>0</v>
      </c>
      <c r="CV35" s="158">
        <v>0</v>
      </c>
      <c r="CW35" s="158">
        <v>0</v>
      </c>
      <c r="CX35" s="158">
        <v>0</v>
      </c>
      <c r="CY35" s="158">
        <v>0</v>
      </c>
      <c r="CZ35" s="158">
        <v>0</v>
      </c>
      <c r="DA35" s="158">
        <v>0</v>
      </c>
      <c r="DB35" s="158">
        <v>0</v>
      </c>
      <c r="DC35" s="161">
        <v>2141800.34</v>
      </c>
      <c r="DD35" s="162"/>
      <c r="DE35" s="163"/>
      <c r="DF35" s="163"/>
      <c r="DG35" s="163"/>
      <c r="DH35" s="163"/>
      <c r="DI35" s="163"/>
      <c r="DJ35" s="163"/>
      <c r="DK35" s="163"/>
      <c r="DL35" s="163"/>
    </row>
    <row r="36" spans="1:116" ht="0.75" customHeight="1">
      <c r="A36" s="158" t="s">
        <v>433</v>
      </c>
      <c r="B36" s="159" t="s">
        <v>434</v>
      </c>
      <c r="C36" s="160" t="s">
        <v>435</v>
      </c>
      <c r="D36" s="161"/>
      <c r="E36" s="158">
        <v>0</v>
      </c>
      <c r="F36" s="158">
        <v>0</v>
      </c>
      <c r="G36" s="158">
        <v>-9251.85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18121.99</v>
      </c>
      <c r="Y36" s="158">
        <v>18050.95</v>
      </c>
      <c r="Z36" s="158">
        <v>3182951.64</v>
      </c>
      <c r="AA36" s="158">
        <v>0</v>
      </c>
      <c r="AB36" s="158">
        <v>0</v>
      </c>
      <c r="AC36" s="158">
        <v>0</v>
      </c>
      <c r="AD36" s="158">
        <v>0</v>
      </c>
      <c r="AE36" s="158">
        <v>0</v>
      </c>
      <c r="AF36" s="158">
        <v>0</v>
      </c>
      <c r="AG36" s="158">
        <v>797372.06</v>
      </c>
      <c r="AH36" s="158">
        <v>0</v>
      </c>
      <c r="AI36" s="158">
        <v>0</v>
      </c>
      <c r="AJ36" s="158">
        <v>0</v>
      </c>
      <c r="AK36" s="158">
        <v>0</v>
      </c>
      <c r="AL36" s="158">
        <v>0</v>
      </c>
      <c r="AM36" s="158">
        <v>0</v>
      </c>
      <c r="AN36" s="158">
        <v>0</v>
      </c>
      <c r="AO36" s="158">
        <v>0</v>
      </c>
      <c r="AP36" s="158">
        <v>0</v>
      </c>
      <c r="AQ36" s="158">
        <v>0</v>
      </c>
      <c r="AR36" s="158">
        <v>0</v>
      </c>
      <c r="AS36" s="158">
        <v>0</v>
      </c>
      <c r="AT36" s="158">
        <v>0</v>
      </c>
      <c r="AU36" s="158">
        <v>0</v>
      </c>
      <c r="AV36" s="158">
        <v>0</v>
      </c>
      <c r="AW36" s="158">
        <v>0</v>
      </c>
      <c r="AX36" s="158">
        <v>0</v>
      </c>
      <c r="AY36" s="158">
        <v>0</v>
      </c>
      <c r="AZ36" s="158">
        <v>0</v>
      </c>
      <c r="BA36" s="158">
        <v>0</v>
      </c>
      <c r="BB36" s="158">
        <v>0</v>
      </c>
      <c r="BC36" s="158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8">
        <v>0</v>
      </c>
      <c r="BJ36" s="158">
        <v>0</v>
      </c>
      <c r="BK36" s="158">
        <v>0</v>
      </c>
      <c r="BL36" s="158">
        <v>0</v>
      </c>
      <c r="BM36" s="158">
        <v>0</v>
      </c>
      <c r="BN36" s="158">
        <v>0</v>
      </c>
      <c r="BO36" s="158">
        <v>0</v>
      </c>
      <c r="BP36" s="158">
        <v>163.25</v>
      </c>
      <c r="BQ36" s="158">
        <v>0</v>
      </c>
      <c r="BR36" s="158">
        <v>0</v>
      </c>
      <c r="BS36" s="158">
        <v>0</v>
      </c>
      <c r="BT36" s="158">
        <v>0</v>
      </c>
      <c r="BU36" s="158">
        <v>0</v>
      </c>
      <c r="BV36" s="158">
        <v>0</v>
      </c>
      <c r="BW36" s="158">
        <v>0</v>
      </c>
      <c r="BX36" s="158">
        <v>0</v>
      </c>
      <c r="BY36" s="158">
        <v>0</v>
      </c>
      <c r="BZ36" s="158">
        <v>0</v>
      </c>
      <c r="CA36" s="158">
        <v>0</v>
      </c>
      <c r="CB36" s="158">
        <v>0</v>
      </c>
      <c r="CC36" s="158">
        <v>0</v>
      </c>
      <c r="CD36" s="158">
        <v>0</v>
      </c>
      <c r="CE36" s="158">
        <v>0</v>
      </c>
      <c r="CF36" s="158">
        <v>0</v>
      </c>
      <c r="CG36" s="158">
        <v>0</v>
      </c>
      <c r="CH36" s="158">
        <v>0</v>
      </c>
      <c r="CI36" s="158">
        <v>0</v>
      </c>
      <c r="CJ36" s="158">
        <v>0</v>
      </c>
      <c r="CK36" s="158">
        <v>0</v>
      </c>
      <c r="CL36" s="158">
        <v>0</v>
      </c>
      <c r="CM36" s="158">
        <v>0</v>
      </c>
      <c r="CN36" s="158">
        <v>0</v>
      </c>
      <c r="CO36" s="158">
        <v>0</v>
      </c>
      <c r="CP36" s="158">
        <v>0</v>
      </c>
      <c r="CQ36" s="158">
        <v>0</v>
      </c>
      <c r="CR36" s="158">
        <v>0</v>
      </c>
      <c r="CS36" s="158">
        <v>0</v>
      </c>
      <c r="CT36" s="158">
        <v>0</v>
      </c>
      <c r="CU36" s="158">
        <v>0</v>
      </c>
      <c r="CV36" s="158">
        <v>0</v>
      </c>
      <c r="CW36" s="158">
        <v>0</v>
      </c>
      <c r="CX36" s="158">
        <v>0</v>
      </c>
      <c r="CY36" s="158">
        <v>0</v>
      </c>
      <c r="CZ36" s="158">
        <v>0</v>
      </c>
      <c r="DA36" s="158">
        <v>0</v>
      </c>
      <c r="DB36" s="158">
        <v>0</v>
      </c>
      <c r="DC36" s="161">
        <v>4007408.04</v>
      </c>
      <c r="DD36" s="162"/>
      <c r="DE36" s="163"/>
      <c r="DF36" s="163"/>
      <c r="DG36" s="163"/>
      <c r="DH36" s="163"/>
      <c r="DI36" s="163"/>
      <c r="DJ36" s="163"/>
      <c r="DK36" s="163"/>
      <c r="DL36" s="163"/>
    </row>
    <row r="37" spans="1:116" ht="0.75" customHeight="1">
      <c r="A37" s="158" t="s">
        <v>436</v>
      </c>
      <c r="B37" s="159" t="s">
        <v>437</v>
      </c>
      <c r="C37" s="160" t="s">
        <v>438</v>
      </c>
      <c r="D37" s="161"/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8">
        <v>0</v>
      </c>
      <c r="U37" s="158">
        <v>0</v>
      </c>
      <c r="V37" s="158">
        <v>0</v>
      </c>
      <c r="W37" s="158">
        <v>0</v>
      </c>
      <c r="X37" s="158">
        <v>0</v>
      </c>
      <c r="Y37" s="158">
        <v>0</v>
      </c>
      <c r="Z37" s="158">
        <v>0</v>
      </c>
      <c r="AA37" s="158">
        <v>0</v>
      </c>
      <c r="AB37" s="158">
        <v>0</v>
      </c>
      <c r="AC37" s="158">
        <v>0</v>
      </c>
      <c r="AD37" s="158">
        <v>0</v>
      </c>
      <c r="AE37" s="158">
        <v>0</v>
      </c>
      <c r="AF37" s="158">
        <v>0</v>
      </c>
      <c r="AG37" s="158">
        <v>0</v>
      </c>
      <c r="AH37" s="158">
        <v>0</v>
      </c>
      <c r="AI37" s="158">
        <v>0</v>
      </c>
      <c r="AJ37" s="158">
        <v>0</v>
      </c>
      <c r="AK37" s="158">
        <v>0</v>
      </c>
      <c r="AL37" s="158">
        <v>0</v>
      </c>
      <c r="AM37" s="158">
        <v>0</v>
      </c>
      <c r="AN37" s="158">
        <v>0</v>
      </c>
      <c r="AO37" s="158">
        <v>0</v>
      </c>
      <c r="AP37" s="158">
        <v>0</v>
      </c>
      <c r="AQ37" s="158">
        <v>0</v>
      </c>
      <c r="AR37" s="158">
        <v>0</v>
      </c>
      <c r="AS37" s="158">
        <v>0</v>
      </c>
      <c r="AT37" s="158">
        <v>0</v>
      </c>
      <c r="AU37" s="158">
        <v>0</v>
      </c>
      <c r="AV37" s="158">
        <v>0</v>
      </c>
      <c r="AW37" s="158">
        <v>0</v>
      </c>
      <c r="AX37" s="158">
        <v>0</v>
      </c>
      <c r="AY37" s="158">
        <v>0</v>
      </c>
      <c r="AZ37" s="158">
        <v>0</v>
      </c>
      <c r="BA37" s="158">
        <v>0</v>
      </c>
      <c r="BB37" s="158">
        <v>0</v>
      </c>
      <c r="BC37" s="158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8">
        <v>0</v>
      </c>
      <c r="BJ37" s="158">
        <v>0</v>
      </c>
      <c r="BK37" s="158">
        <v>0</v>
      </c>
      <c r="BL37" s="158">
        <v>0</v>
      </c>
      <c r="BM37" s="158">
        <v>0</v>
      </c>
      <c r="BN37" s="158">
        <v>0</v>
      </c>
      <c r="BO37" s="158">
        <v>0</v>
      </c>
      <c r="BP37" s="158">
        <v>0</v>
      </c>
      <c r="BQ37" s="158">
        <v>0</v>
      </c>
      <c r="BR37" s="158">
        <v>0</v>
      </c>
      <c r="BS37" s="158">
        <v>0</v>
      </c>
      <c r="BT37" s="158">
        <v>0</v>
      </c>
      <c r="BU37" s="158">
        <v>0</v>
      </c>
      <c r="BV37" s="158">
        <v>0</v>
      </c>
      <c r="BW37" s="158">
        <v>0</v>
      </c>
      <c r="BX37" s="158">
        <v>0</v>
      </c>
      <c r="BY37" s="158">
        <v>0</v>
      </c>
      <c r="BZ37" s="158">
        <v>0</v>
      </c>
      <c r="CA37" s="158">
        <v>0</v>
      </c>
      <c r="CB37" s="158">
        <v>0</v>
      </c>
      <c r="CC37" s="158">
        <v>0</v>
      </c>
      <c r="CD37" s="158">
        <v>113269.27</v>
      </c>
      <c r="CE37" s="158">
        <v>0</v>
      </c>
      <c r="CF37" s="158">
        <v>0</v>
      </c>
      <c r="CG37" s="158">
        <v>0</v>
      </c>
      <c r="CH37" s="158">
        <v>0</v>
      </c>
      <c r="CI37" s="158">
        <v>0</v>
      </c>
      <c r="CJ37" s="158">
        <v>0</v>
      </c>
      <c r="CK37" s="158">
        <v>0</v>
      </c>
      <c r="CL37" s="158">
        <v>0</v>
      </c>
      <c r="CM37" s="158">
        <v>0</v>
      </c>
      <c r="CN37" s="158">
        <v>0</v>
      </c>
      <c r="CO37" s="158">
        <v>0</v>
      </c>
      <c r="CP37" s="158">
        <v>0</v>
      </c>
      <c r="CQ37" s="158">
        <v>0</v>
      </c>
      <c r="CR37" s="158">
        <v>0</v>
      </c>
      <c r="CS37" s="158">
        <v>0</v>
      </c>
      <c r="CT37" s="158">
        <v>0</v>
      </c>
      <c r="CU37" s="158">
        <v>0</v>
      </c>
      <c r="CV37" s="158">
        <v>0</v>
      </c>
      <c r="CW37" s="158">
        <v>0</v>
      </c>
      <c r="CX37" s="158">
        <v>0</v>
      </c>
      <c r="CY37" s="158">
        <v>0</v>
      </c>
      <c r="CZ37" s="158">
        <v>0</v>
      </c>
      <c r="DA37" s="158">
        <v>0</v>
      </c>
      <c r="DB37" s="158">
        <v>0</v>
      </c>
      <c r="DC37" s="161">
        <v>113269.27</v>
      </c>
      <c r="DD37" s="162"/>
      <c r="DE37" s="163"/>
      <c r="DF37" s="163"/>
      <c r="DG37" s="163"/>
      <c r="DH37" s="163"/>
      <c r="DI37" s="163"/>
      <c r="DJ37" s="163"/>
      <c r="DK37" s="163"/>
      <c r="DL37" s="163"/>
    </row>
    <row r="38" spans="1:116" ht="0.75" customHeight="1">
      <c r="A38" s="158" t="s">
        <v>439</v>
      </c>
      <c r="B38" s="159" t="s">
        <v>440</v>
      </c>
      <c r="C38" s="160" t="s">
        <v>441</v>
      </c>
      <c r="D38" s="161"/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158">
        <v>0</v>
      </c>
      <c r="U38" s="158">
        <v>0</v>
      </c>
      <c r="V38" s="158">
        <v>0</v>
      </c>
      <c r="W38" s="158">
        <v>0</v>
      </c>
      <c r="X38" s="158">
        <v>0</v>
      </c>
      <c r="Y38" s="158">
        <v>0</v>
      </c>
      <c r="Z38" s="158">
        <v>0</v>
      </c>
      <c r="AA38" s="158">
        <v>0</v>
      </c>
      <c r="AB38" s="158">
        <v>0</v>
      </c>
      <c r="AC38" s="158">
        <v>0</v>
      </c>
      <c r="AD38" s="158">
        <v>0</v>
      </c>
      <c r="AE38" s="158">
        <v>0</v>
      </c>
      <c r="AF38" s="158">
        <v>0</v>
      </c>
      <c r="AG38" s="158">
        <v>0</v>
      </c>
      <c r="AH38" s="158">
        <v>0</v>
      </c>
      <c r="AI38" s="158">
        <v>0</v>
      </c>
      <c r="AJ38" s="158">
        <v>0</v>
      </c>
      <c r="AK38" s="158">
        <v>0</v>
      </c>
      <c r="AL38" s="158">
        <v>0</v>
      </c>
      <c r="AM38" s="158">
        <v>0</v>
      </c>
      <c r="AN38" s="158">
        <v>0</v>
      </c>
      <c r="AO38" s="158">
        <v>60309</v>
      </c>
      <c r="AP38" s="158">
        <v>0</v>
      </c>
      <c r="AQ38" s="158">
        <v>0</v>
      </c>
      <c r="AR38" s="158">
        <v>0</v>
      </c>
      <c r="AS38" s="158">
        <v>0</v>
      </c>
      <c r="AT38" s="158">
        <v>0</v>
      </c>
      <c r="AU38" s="158">
        <v>158299</v>
      </c>
      <c r="AV38" s="158">
        <v>0</v>
      </c>
      <c r="AW38" s="158">
        <v>0</v>
      </c>
      <c r="AX38" s="158">
        <v>0</v>
      </c>
      <c r="AY38" s="158">
        <v>0</v>
      </c>
      <c r="AZ38" s="158">
        <v>0</v>
      </c>
      <c r="BA38" s="158">
        <v>0</v>
      </c>
      <c r="BB38" s="158">
        <v>0</v>
      </c>
      <c r="BC38" s="158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8">
        <v>0</v>
      </c>
      <c r="BJ38" s="158">
        <v>0</v>
      </c>
      <c r="BK38" s="158">
        <v>0</v>
      </c>
      <c r="BL38" s="158">
        <v>198069</v>
      </c>
      <c r="BM38" s="158">
        <v>0</v>
      </c>
      <c r="BN38" s="158">
        <v>0</v>
      </c>
      <c r="BO38" s="158">
        <v>0</v>
      </c>
      <c r="BP38" s="158">
        <v>209191</v>
      </c>
      <c r="BQ38" s="158">
        <v>0</v>
      </c>
      <c r="BR38" s="158">
        <v>0</v>
      </c>
      <c r="BS38" s="158">
        <v>0</v>
      </c>
      <c r="BT38" s="158">
        <v>0</v>
      </c>
      <c r="BU38" s="158">
        <v>0</v>
      </c>
      <c r="BV38" s="158">
        <v>0</v>
      </c>
      <c r="BW38" s="158">
        <v>0</v>
      </c>
      <c r="BX38" s="158">
        <v>104229</v>
      </c>
      <c r="BY38" s="158">
        <v>0</v>
      </c>
      <c r="BZ38" s="158">
        <v>0</v>
      </c>
      <c r="CA38" s="158">
        <v>0</v>
      </c>
      <c r="CB38" s="158">
        <v>0</v>
      </c>
      <c r="CC38" s="158">
        <v>0</v>
      </c>
      <c r="CD38" s="158">
        <v>7439508</v>
      </c>
      <c r="CE38" s="158">
        <v>0</v>
      </c>
      <c r="CF38" s="158">
        <v>0</v>
      </c>
      <c r="CG38" s="158">
        <v>0</v>
      </c>
      <c r="CH38" s="158">
        <v>0</v>
      </c>
      <c r="CI38" s="158">
        <v>0</v>
      </c>
      <c r="CJ38" s="158">
        <v>0</v>
      </c>
      <c r="CK38" s="158">
        <v>0</v>
      </c>
      <c r="CL38" s="158">
        <v>0</v>
      </c>
      <c r="CM38" s="158">
        <v>0</v>
      </c>
      <c r="CN38" s="158">
        <v>0</v>
      </c>
      <c r="CO38" s="158">
        <v>0</v>
      </c>
      <c r="CP38" s="158">
        <v>0</v>
      </c>
      <c r="CQ38" s="158">
        <v>79676.42</v>
      </c>
      <c r="CR38" s="158">
        <v>0</v>
      </c>
      <c r="CS38" s="158">
        <v>0</v>
      </c>
      <c r="CT38" s="158">
        <v>0</v>
      </c>
      <c r="CU38" s="158">
        <v>1015.89</v>
      </c>
      <c r="CV38" s="158">
        <v>0</v>
      </c>
      <c r="CW38" s="158">
        <v>0</v>
      </c>
      <c r="CX38" s="158">
        <v>0</v>
      </c>
      <c r="CY38" s="158">
        <v>672349</v>
      </c>
      <c r="CZ38" s="158">
        <v>0</v>
      </c>
      <c r="DA38" s="158">
        <v>0</v>
      </c>
      <c r="DB38" s="158">
        <v>0</v>
      </c>
      <c r="DC38" s="161">
        <v>8922646.309999999</v>
      </c>
      <c r="DD38" s="162"/>
      <c r="DE38" s="163"/>
      <c r="DF38" s="163"/>
      <c r="DG38" s="163"/>
      <c r="DH38" s="163"/>
      <c r="DI38" s="163"/>
      <c r="DJ38" s="163"/>
      <c r="DK38" s="163"/>
      <c r="DL38" s="163"/>
    </row>
    <row r="39" spans="1:116" ht="0.75" customHeight="1">
      <c r="A39" s="158" t="s">
        <v>442</v>
      </c>
      <c r="B39" s="159" t="s">
        <v>443</v>
      </c>
      <c r="C39" s="160" t="s">
        <v>444</v>
      </c>
      <c r="D39" s="161"/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58">
        <v>0</v>
      </c>
      <c r="S39" s="158">
        <v>0</v>
      </c>
      <c r="T39" s="158">
        <v>0</v>
      </c>
      <c r="U39" s="158">
        <v>0</v>
      </c>
      <c r="V39" s="158">
        <v>0</v>
      </c>
      <c r="W39" s="158">
        <v>0</v>
      </c>
      <c r="X39" s="158">
        <v>0</v>
      </c>
      <c r="Y39" s="158">
        <v>0</v>
      </c>
      <c r="Z39" s="158">
        <v>0</v>
      </c>
      <c r="AA39" s="158">
        <v>0</v>
      </c>
      <c r="AB39" s="158">
        <v>0</v>
      </c>
      <c r="AC39" s="158">
        <v>0</v>
      </c>
      <c r="AD39" s="158">
        <v>0</v>
      </c>
      <c r="AE39" s="158">
        <v>0</v>
      </c>
      <c r="AF39" s="158">
        <v>0</v>
      </c>
      <c r="AG39" s="158">
        <v>0</v>
      </c>
      <c r="AH39" s="158">
        <v>0</v>
      </c>
      <c r="AI39" s="158">
        <v>0</v>
      </c>
      <c r="AJ39" s="158">
        <v>0</v>
      </c>
      <c r="AK39" s="158">
        <v>0</v>
      </c>
      <c r="AL39" s="158">
        <v>0</v>
      </c>
      <c r="AM39" s="158">
        <v>0</v>
      </c>
      <c r="AN39" s="158">
        <v>0</v>
      </c>
      <c r="AO39" s="158">
        <v>0</v>
      </c>
      <c r="AP39" s="158">
        <v>0</v>
      </c>
      <c r="AQ39" s="158">
        <v>0</v>
      </c>
      <c r="AR39" s="158">
        <v>0</v>
      </c>
      <c r="AS39" s="158">
        <v>0</v>
      </c>
      <c r="AT39" s="158">
        <v>0</v>
      </c>
      <c r="AU39" s="158">
        <v>0</v>
      </c>
      <c r="AV39" s="158">
        <v>0</v>
      </c>
      <c r="AW39" s="158">
        <v>0</v>
      </c>
      <c r="AX39" s="158">
        <v>0</v>
      </c>
      <c r="AY39" s="158">
        <v>0</v>
      </c>
      <c r="AZ39" s="158">
        <v>0</v>
      </c>
      <c r="BA39" s="158">
        <v>0</v>
      </c>
      <c r="BB39" s="158">
        <v>0</v>
      </c>
      <c r="BC39" s="158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8">
        <v>0</v>
      </c>
      <c r="BJ39" s="158">
        <v>0</v>
      </c>
      <c r="BK39" s="158">
        <v>0</v>
      </c>
      <c r="BL39" s="158">
        <v>0</v>
      </c>
      <c r="BM39" s="158">
        <v>0</v>
      </c>
      <c r="BN39" s="158">
        <v>0</v>
      </c>
      <c r="BO39" s="158">
        <v>0</v>
      </c>
      <c r="BP39" s="158">
        <v>0</v>
      </c>
      <c r="BQ39" s="158">
        <v>0</v>
      </c>
      <c r="BR39" s="158">
        <v>0</v>
      </c>
      <c r="BS39" s="158">
        <v>0</v>
      </c>
      <c r="BT39" s="158">
        <v>0</v>
      </c>
      <c r="BU39" s="158">
        <v>0</v>
      </c>
      <c r="BV39" s="158">
        <v>0</v>
      </c>
      <c r="BW39" s="158">
        <v>0</v>
      </c>
      <c r="BX39" s="158">
        <v>0</v>
      </c>
      <c r="BY39" s="158">
        <v>0</v>
      </c>
      <c r="BZ39" s="158">
        <v>0</v>
      </c>
      <c r="CA39" s="158">
        <v>0</v>
      </c>
      <c r="CB39" s="158">
        <v>0</v>
      </c>
      <c r="CC39" s="158">
        <v>0</v>
      </c>
      <c r="CD39" s="158">
        <v>0</v>
      </c>
      <c r="CE39" s="158">
        <v>0</v>
      </c>
      <c r="CF39" s="158">
        <v>0</v>
      </c>
      <c r="CG39" s="158">
        <v>0</v>
      </c>
      <c r="CH39" s="158">
        <v>0</v>
      </c>
      <c r="CI39" s="158">
        <v>0</v>
      </c>
      <c r="CJ39" s="158">
        <v>0</v>
      </c>
      <c r="CK39" s="158">
        <v>0</v>
      </c>
      <c r="CL39" s="158">
        <v>0</v>
      </c>
      <c r="CM39" s="158">
        <v>0</v>
      </c>
      <c r="CN39" s="158">
        <v>1623410.51</v>
      </c>
      <c r="CO39" s="158">
        <v>0</v>
      </c>
      <c r="CP39" s="158">
        <v>0</v>
      </c>
      <c r="CQ39" s="158">
        <v>1210043.89</v>
      </c>
      <c r="CR39" s="158">
        <v>0</v>
      </c>
      <c r="CS39" s="158">
        <v>0</v>
      </c>
      <c r="CT39" s="158">
        <v>0</v>
      </c>
      <c r="CU39" s="158">
        <v>1019227.38</v>
      </c>
      <c r="CV39" s="158">
        <v>0</v>
      </c>
      <c r="CW39" s="158">
        <v>0</v>
      </c>
      <c r="CX39" s="158">
        <v>0</v>
      </c>
      <c r="CY39" s="158">
        <v>0</v>
      </c>
      <c r="CZ39" s="158">
        <v>0</v>
      </c>
      <c r="DA39" s="158">
        <v>0</v>
      </c>
      <c r="DB39" s="158">
        <v>0</v>
      </c>
      <c r="DC39" s="161">
        <v>3852681.78</v>
      </c>
      <c r="DD39" s="162"/>
      <c r="DE39" s="163"/>
      <c r="DF39" s="163"/>
      <c r="DG39" s="163"/>
      <c r="DH39" s="163"/>
      <c r="DI39" s="163"/>
      <c r="DJ39" s="163"/>
      <c r="DK39" s="163"/>
      <c r="DL39" s="163"/>
    </row>
    <row r="40" spans="1:116" ht="0.75" customHeight="1">
      <c r="A40" s="158" t="s">
        <v>445</v>
      </c>
      <c r="B40" s="159" t="s">
        <v>446</v>
      </c>
      <c r="C40" s="160" t="s">
        <v>447</v>
      </c>
      <c r="D40" s="161"/>
      <c r="E40" s="158">
        <v>0</v>
      </c>
      <c r="F40" s="158">
        <v>0</v>
      </c>
      <c r="G40" s="158">
        <v>171392.67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0</v>
      </c>
      <c r="U40" s="158">
        <v>0</v>
      </c>
      <c r="V40" s="158">
        <v>0</v>
      </c>
      <c r="W40" s="158">
        <v>0</v>
      </c>
      <c r="X40" s="158">
        <v>0</v>
      </c>
      <c r="Y40" s="158">
        <v>0</v>
      </c>
      <c r="Z40" s="158">
        <v>0</v>
      </c>
      <c r="AA40" s="158">
        <v>18682.23</v>
      </c>
      <c r="AB40" s="158">
        <v>0</v>
      </c>
      <c r="AC40" s="158">
        <v>0</v>
      </c>
      <c r="AD40" s="158">
        <v>0</v>
      </c>
      <c r="AE40" s="158">
        <v>514178</v>
      </c>
      <c r="AF40" s="158">
        <v>0</v>
      </c>
      <c r="AG40" s="158">
        <v>0</v>
      </c>
      <c r="AH40" s="158">
        <v>0</v>
      </c>
      <c r="AI40" s="158">
        <v>0</v>
      </c>
      <c r="AJ40" s="158">
        <v>0</v>
      </c>
      <c r="AK40" s="158">
        <v>0</v>
      </c>
      <c r="AL40" s="158">
        <v>0</v>
      </c>
      <c r="AM40" s="158">
        <v>0</v>
      </c>
      <c r="AN40" s="158">
        <v>0</v>
      </c>
      <c r="AO40" s="158">
        <v>0</v>
      </c>
      <c r="AP40" s="158">
        <v>0</v>
      </c>
      <c r="AQ40" s="158">
        <v>0</v>
      </c>
      <c r="AR40" s="158">
        <v>0</v>
      </c>
      <c r="AS40" s="158">
        <v>0</v>
      </c>
      <c r="AT40" s="158">
        <v>0</v>
      </c>
      <c r="AU40" s="158">
        <v>0</v>
      </c>
      <c r="AV40" s="158">
        <v>0</v>
      </c>
      <c r="AW40" s="158">
        <v>0</v>
      </c>
      <c r="AX40" s="158">
        <v>0</v>
      </c>
      <c r="AY40" s="158">
        <v>0</v>
      </c>
      <c r="AZ40" s="158">
        <v>0</v>
      </c>
      <c r="BA40" s="158">
        <v>0</v>
      </c>
      <c r="BB40" s="158">
        <v>0</v>
      </c>
      <c r="BC40" s="158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8">
        <v>0</v>
      </c>
      <c r="BJ40" s="158">
        <v>0</v>
      </c>
      <c r="BK40" s="158">
        <v>0</v>
      </c>
      <c r="BL40" s="158">
        <v>0</v>
      </c>
      <c r="BM40" s="158">
        <v>0</v>
      </c>
      <c r="BN40" s="158">
        <v>0</v>
      </c>
      <c r="BO40" s="158">
        <v>0</v>
      </c>
      <c r="BP40" s="158">
        <v>0</v>
      </c>
      <c r="BQ40" s="158">
        <v>0</v>
      </c>
      <c r="BR40" s="158">
        <v>0</v>
      </c>
      <c r="BS40" s="158">
        <v>0</v>
      </c>
      <c r="BT40" s="158">
        <v>0</v>
      </c>
      <c r="BU40" s="158">
        <v>0</v>
      </c>
      <c r="BV40" s="158">
        <v>0</v>
      </c>
      <c r="BW40" s="158">
        <v>0</v>
      </c>
      <c r="BX40" s="158">
        <v>0</v>
      </c>
      <c r="BY40" s="158">
        <v>0</v>
      </c>
      <c r="BZ40" s="158">
        <v>0</v>
      </c>
      <c r="CA40" s="158">
        <v>0</v>
      </c>
      <c r="CB40" s="158">
        <v>0</v>
      </c>
      <c r="CC40" s="158">
        <v>0</v>
      </c>
      <c r="CD40" s="158">
        <v>0</v>
      </c>
      <c r="CE40" s="158">
        <v>0</v>
      </c>
      <c r="CF40" s="158">
        <v>0</v>
      </c>
      <c r="CG40" s="158">
        <v>0</v>
      </c>
      <c r="CH40" s="158">
        <v>0</v>
      </c>
      <c r="CI40" s="158">
        <v>0</v>
      </c>
      <c r="CJ40" s="158">
        <v>0</v>
      </c>
      <c r="CK40" s="158">
        <v>0</v>
      </c>
      <c r="CL40" s="158">
        <v>0</v>
      </c>
      <c r="CM40" s="158">
        <v>0</v>
      </c>
      <c r="CN40" s="158">
        <v>0</v>
      </c>
      <c r="CO40" s="158">
        <v>0</v>
      </c>
      <c r="CP40" s="158">
        <v>0</v>
      </c>
      <c r="CQ40" s="158">
        <v>0</v>
      </c>
      <c r="CR40" s="158">
        <v>0</v>
      </c>
      <c r="CS40" s="158">
        <v>0</v>
      </c>
      <c r="CT40" s="158">
        <v>0</v>
      </c>
      <c r="CU40" s="158">
        <v>0</v>
      </c>
      <c r="CV40" s="158">
        <v>0</v>
      </c>
      <c r="CW40" s="158">
        <v>0</v>
      </c>
      <c r="CX40" s="158">
        <v>0</v>
      </c>
      <c r="CY40" s="158">
        <v>0</v>
      </c>
      <c r="CZ40" s="158">
        <v>0</v>
      </c>
      <c r="DA40" s="158">
        <v>0</v>
      </c>
      <c r="DB40" s="158">
        <v>0</v>
      </c>
      <c r="DC40" s="161">
        <v>704252.9</v>
      </c>
      <c r="DD40" s="162"/>
      <c r="DE40" s="163"/>
      <c r="DF40" s="163"/>
      <c r="DG40" s="163"/>
      <c r="DH40" s="163"/>
      <c r="DI40" s="163"/>
      <c r="DJ40" s="163"/>
      <c r="DK40" s="163"/>
      <c r="DL40" s="163"/>
    </row>
    <row r="41" spans="1:116" ht="0.75" customHeight="1">
      <c r="A41" s="158" t="s">
        <v>448</v>
      </c>
      <c r="B41" s="159" t="s">
        <v>449</v>
      </c>
      <c r="C41" s="160" t="s">
        <v>450</v>
      </c>
      <c r="D41" s="161"/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158">
        <v>0</v>
      </c>
      <c r="Y41" s="158">
        <v>0</v>
      </c>
      <c r="Z41" s="158">
        <v>0</v>
      </c>
      <c r="AA41" s="158">
        <v>0</v>
      </c>
      <c r="AB41" s="158">
        <v>0</v>
      </c>
      <c r="AC41" s="158">
        <v>0</v>
      </c>
      <c r="AD41" s="158">
        <v>0</v>
      </c>
      <c r="AE41" s="158">
        <v>0</v>
      </c>
      <c r="AF41" s="158">
        <v>0</v>
      </c>
      <c r="AG41" s="158">
        <v>0</v>
      </c>
      <c r="AH41" s="158">
        <v>1800</v>
      </c>
      <c r="AI41" s="158">
        <v>0</v>
      </c>
      <c r="AJ41" s="158">
        <v>0</v>
      </c>
      <c r="AK41" s="158">
        <v>0</v>
      </c>
      <c r="AL41" s="158">
        <v>0</v>
      </c>
      <c r="AM41" s="158">
        <v>0</v>
      </c>
      <c r="AN41" s="158">
        <v>0</v>
      </c>
      <c r="AO41" s="158">
        <v>0</v>
      </c>
      <c r="AP41" s="158">
        <v>0</v>
      </c>
      <c r="AQ41" s="158">
        <v>0</v>
      </c>
      <c r="AR41" s="158">
        <v>0</v>
      </c>
      <c r="AS41" s="158">
        <v>0</v>
      </c>
      <c r="AT41" s="158">
        <v>0</v>
      </c>
      <c r="AU41" s="158">
        <v>0</v>
      </c>
      <c r="AV41" s="158">
        <v>0</v>
      </c>
      <c r="AW41" s="158">
        <v>0</v>
      </c>
      <c r="AX41" s="158">
        <v>0</v>
      </c>
      <c r="AY41" s="158">
        <v>0</v>
      </c>
      <c r="AZ41" s="158">
        <v>0</v>
      </c>
      <c r="BA41" s="158">
        <v>0</v>
      </c>
      <c r="BB41" s="158">
        <v>0</v>
      </c>
      <c r="BC41" s="158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8">
        <v>0</v>
      </c>
      <c r="BJ41" s="158">
        <v>0</v>
      </c>
      <c r="BK41" s="158">
        <v>0</v>
      </c>
      <c r="BL41" s="158">
        <v>0</v>
      </c>
      <c r="BM41" s="158">
        <v>0</v>
      </c>
      <c r="BN41" s="158">
        <v>0</v>
      </c>
      <c r="BO41" s="158">
        <v>0</v>
      </c>
      <c r="BP41" s="158">
        <v>0</v>
      </c>
      <c r="BQ41" s="158">
        <v>0</v>
      </c>
      <c r="BR41" s="158">
        <v>0</v>
      </c>
      <c r="BS41" s="158">
        <v>0</v>
      </c>
      <c r="BT41" s="158">
        <v>0</v>
      </c>
      <c r="BU41" s="158">
        <v>0</v>
      </c>
      <c r="BV41" s="158">
        <v>0</v>
      </c>
      <c r="BW41" s="158">
        <v>0</v>
      </c>
      <c r="BX41" s="158">
        <v>0</v>
      </c>
      <c r="BY41" s="158">
        <v>0</v>
      </c>
      <c r="BZ41" s="158">
        <v>0</v>
      </c>
      <c r="CA41" s="158">
        <v>0</v>
      </c>
      <c r="CB41" s="158">
        <v>0</v>
      </c>
      <c r="CC41" s="158">
        <v>0</v>
      </c>
      <c r="CD41" s="158">
        <v>0</v>
      </c>
      <c r="CE41" s="158">
        <v>0</v>
      </c>
      <c r="CF41" s="158">
        <v>0</v>
      </c>
      <c r="CG41" s="158">
        <v>0</v>
      </c>
      <c r="CH41" s="158">
        <v>0</v>
      </c>
      <c r="CI41" s="158">
        <v>0</v>
      </c>
      <c r="CJ41" s="158">
        <v>0</v>
      </c>
      <c r="CK41" s="158">
        <v>0</v>
      </c>
      <c r="CL41" s="158">
        <v>0</v>
      </c>
      <c r="CM41" s="158">
        <v>0</v>
      </c>
      <c r="CN41" s="158">
        <v>0</v>
      </c>
      <c r="CO41" s="158">
        <v>0</v>
      </c>
      <c r="CP41" s="158">
        <v>0</v>
      </c>
      <c r="CQ41" s="158">
        <v>0</v>
      </c>
      <c r="CR41" s="158">
        <v>0</v>
      </c>
      <c r="CS41" s="158">
        <v>0</v>
      </c>
      <c r="CT41" s="158">
        <v>0</v>
      </c>
      <c r="CU41" s="158">
        <v>0</v>
      </c>
      <c r="CV41" s="158">
        <v>0</v>
      </c>
      <c r="CW41" s="158">
        <v>0</v>
      </c>
      <c r="CX41" s="158">
        <v>0</v>
      </c>
      <c r="CY41" s="158">
        <v>0</v>
      </c>
      <c r="CZ41" s="158">
        <v>0</v>
      </c>
      <c r="DA41" s="158">
        <v>0</v>
      </c>
      <c r="DB41" s="158">
        <v>0</v>
      </c>
      <c r="DC41" s="161">
        <v>1800</v>
      </c>
      <c r="DD41" s="162"/>
      <c r="DE41" s="163"/>
      <c r="DF41" s="163"/>
      <c r="DG41" s="163"/>
      <c r="DH41" s="163"/>
      <c r="DI41" s="163"/>
      <c r="DJ41" s="163"/>
      <c r="DK41" s="163"/>
      <c r="DL41" s="163"/>
    </row>
    <row r="42" spans="1:116" ht="0.75" customHeight="1">
      <c r="A42" s="158" t="s">
        <v>451</v>
      </c>
      <c r="B42" s="159" t="s">
        <v>452</v>
      </c>
      <c r="C42" s="160" t="s">
        <v>453</v>
      </c>
      <c r="D42" s="161"/>
      <c r="E42" s="158">
        <v>0</v>
      </c>
      <c r="F42" s="158">
        <v>0</v>
      </c>
      <c r="G42" s="158">
        <v>176308.01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58">
        <v>0</v>
      </c>
      <c r="Z42" s="158">
        <v>0</v>
      </c>
      <c r="AA42" s="158">
        <v>2555</v>
      </c>
      <c r="AB42" s="158">
        <v>0</v>
      </c>
      <c r="AC42" s="158">
        <v>0</v>
      </c>
      <c r="AD42" s="158">
        <v>0</v>
      </c>
      <c r="AE42" s="158">
        <v>0</v>
      </c>
      <c r="AF42" s="158">
        <v>0</v>
      </c>
      <c r="AG42" s="158">
        <v>3468335.72</v>
      </c>
      <c r="AH42" s="158">
        <v>13421980.33</v>
      </c>
      <c r="AI42" s="158">
        <v>0</v>
      </c>
      <c r="AJ42" s="158">
        <v>0</v>
      </c>
      <c r="AK42" s="158">
        <v>0</v>
      </c>
      <c r="AL42" s="158">
        <v>0</v>
      </c>
      <c r="AM42" s="158">
        <v>0</v>
      </c>
      <c r="AN42" s="158">
        <v>0</v>
      </c>
      <c r="AO42" s="158">
        <v>0</v>
      </c>
      <c r="AP42" s="158">
        <v>0</v>
      </c>
      <c r="AQ42" s="158">
        <v>0</v>
      </c>
      <c r="AR42" s="158">
        <v>0</v>
      </c>
      <c r="AS42" s="158">
        <v>0</v>
      </c>
      <c r="AT42" s="158">
        <v>0</v>
      </c>
      <c r="AU42" s="158">
        <v>0</v>
      </c>
      <c r="AV42" s="158">
        <v>0</v>
      </c>
      <c r="AW42" s="158">
        <v>0</v>
      </c>
      <c r="AX42" s="158">
        <v>0</v>
      </c>
      <c r="AY42" s="158">
        <v>0</v>
      </c>
      <c r="AZ42" s="158">
        <v>0</v>
      </c>
      <c r="BA42" s="158">
        <v>0</v>
      </c>
      <c r="BB42" s="158">
        <v>0</v>
      </c>
      <c r="BC42" s="158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8">
        <v>0</v>
      </c>
      <c r="BJ42" s="158">
        <v>0</v>
      </c>
      <c r="BK42" s="158">
        <v>0</v>
      </c>
      <c r="BL42" s="158">
        <v>0</v>
      </c>
      <c r="BM42" s="158">
        <v>0</v>
      </c>
      <c r="BN42" s="158">
        <v>0</v>
      </c>
      <c r="BO42" s="158">
        <v>0</v>
      </c>
      <c r="BP42" s="158">
        <v>0</v>
      </c>
      <c r="BQ42" s="158">
        <v>0</v>
      </c>
      <c r="BR42" s="158">
        <v>0</v>
      </c>
      <c r="BS42" s="158">
        <v>0</v>
      </c>
      <c r="BT42" s="158">
        <v>0</v>
      </c>
      <c r="BU42" s="158">
        <v>0</v>
      </c>
      <c r="BV42" s="158">
        <v>0</v>
      </c>
      <c r="BW42" s="158">
        <v>0</v>
      </c>
      <c r="BX42" s="158">
        <v>0</v>
      </c>
      <c r="BY42" s="158">
        <v>0</v>
      </c>
      <c r="BZ42" s="158">
        <v>0</v>
      </c>
      <c r="CA42" s="158">
        <v>0</v>
      </c>
      <c r="CB42" s="158">
        <v>0</v>
      </c>
      <c r="CC42" s="158">
        <v>0</v>
      </c>
      <c r="CD42" s="158">
        <v>0</v>
      </c>
      <c r="CE42" s="158">
        <v>0</v>
      </c>
      <c r="CF42" s="158">
        <v>0</v>
      </c>
      <c r="CG42" s="158">
        <v>0</v>
      </c>
      <c r="CH42" s="158">
        <v>0</v>
      </c>
      <c r="CI42" s="158">
        <v>0</v>
      </c>
      <c r="CJ42" s="158">
        <v>0</v>
      </c>
      <c r="CK42" s="158">
        <v>0</v>
      </c>
      <c r="CL42" s="158">
        <v>0</v>
      </c>
      <c r="CM42" s="158">
        <v>0</v>
      </c>
      <c r="CN42" s="158">
        <v>0</v>
      </c>
      <c r="CO42" s="158">
        <v>0</v>
      </c>
      <c r="CP42" s="158">
        <v>0</v>
      </c>
      <c r="CQ42" s="158">
        <v>0</v>
      </c>
      <c r="CR42" s="158">
        <v>0</v>
      </c>
      <c r="CS42" s="158">
        <v>0</v>
      </c>
      <c r="CT42" s="158">
        <v>0</v>
      </c>
      <c r="CU42" s="158">
        <v>0</v>
      </c>
      <c r="CV42" s="158">
        <v>0</v>
      </c>
      <c r="CW42" s="158">
        <v>0</v>
      </c>
      <c r="CX42" s="158">
        <v>0</v>
      </c>
      <c r="CY42" s="158">
        <v>0</v>
      </c>
      <c r="CZ42" s="158">
        <v>0</v>
      </c>
      <c r="DA42" s="158">
        <v>0</v>
      </c>
      <c r="DB42" s="158">
        <v>0</v>
      </c>
      <c r="DC42" s="161">
        <v>17069179.060000002</v>
      </c>
      <c r="DD42" s="162"/>
      <c r="DE42" s="163"/>
      <c r="DF42" s="163"/>
      <c r="DG42" s="163"/>
      <c r="DH42" s="163"/>
      <c r="DI42" s="163"/>
      <c r="DJ42" s="163"/>
      <c r="DK42" s="163"/>
      <c r="DL42" s="163"/>
    </row>
    <row r="43" spans="1:116" ht="0.75" customHeight="1">
      <c r="A43" s="158" t="s">
        <v>454</v>
      </c>
      <c r="B43" s="159" t="s">
        <v>455</v>
      </c>
      <c r="C43" s="160" t="s">
        <v>456</v>
      </c>
      <c r="D43" s="161"/>
      <c r="E43" s="158">
        <v>0</v>
      </c>
      <c r="F43" s="158">
        <v>0</v>
      </c>
      <c r="G43" s="158">
        <v>17536.58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8">
        <v>0</v>
      </c>
      <c r="W43" s="158">
        <v>0</v>
      </c>
      <c r="X43" s="158">
        <v>0</v>
      </c>
      <c r="Y43" s="158">
        <v>0</v>
      </c>
      <c r="Z43" s="158">
        <v>0</v>
      </c>
      <c r="AA43" s="158">
        <v>0</v>
      </c>
      <c r="AB43" s="158">
        <v>0</v>
      </c>
      <c r="AC43" s="158">
        <v>0</v>
      </c>
      <c r="AD43" s="158">
        <v>0</v>
      </c>
      <c r="AE43" s="158">
        <v>0</v>
      </c>
      <c r="AF43" s="158">
        <v>0</v>
      </c>
      <c r="AG43" s="158">
        <v>0</v>
      </c>
      <c r="AH43" s="158">
        <v>28787.5</v>
      </c>
      <c r="AI43" s="158">
        <v>0</v>
      </c>
      <c r="AJ43" s="158">
        <v>0</v>
      </c>
      <c r="AK43" s="158">
        <v>0</v>
      </c>
      <c r="AL43" s="158">
        <v>0</v>
      </c>
      <c r="AM43" s="158">
        <v>0</v>
      </c>
      <c r="AN43" s="158">
        <v>0</v>
      </c>
      <c r="AO43" s="158">
        <v>0</v>
      </c>
      <c r="AP43" s="158">
        <v>0</v>
      </c>
      <c r="AQ43" s="158">
        <v>0</v>
      </c>
      <c r="AR43" s="158">
        <v>0</v>
      </c>
      <c r="AS43" s="158">
        <v>0</v>
      </c>
      <c r="AT43" s="158">
        <v>0</v>
      </c>
      <c r="AU43" s="158">
        <v>0</v>
      </c>
      <c r="AV43" s="158">
        <v>0</v>
      </c>
      <c r="AW43" s="158">
        <v>0</v>
      </c>
      <c r="AX43" s="158">
        <v>0</v>
      </c>
      <c r="AY43" s="158">
        <v>0</v>
      </c>
      <c r="AZ43" s="158">
        <v>0</v>
      </c>
      <c r="BA43" s="158">
        <v>0</v>
      </c>
      <c r="BB43" s="158">
        <v>0</v>
      </c>
      <c r="BC43" s="158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8">
        <v>0</v>
      </c>
      <c r="BJ43" s="158">
        <v>0</v>
      </c>
      <c r="BK43" s="158">
        <v>0</v>
      </c>
      <c r="BL43" s="158">
        <v>0</v>
      </c>
      <c r="BM43" s="158">
        <v>0</v>
      </c>
      <c r="BN43" s="158">
        <v>0</v>
      </c>
      <c r="BO43" s="158">
        <v>0</v>
      </c>
      <c r="BP43" s="158">
        <v>0</v>
      </c>
      <c r="BQ43" s="158">
        <v>0</v>
      </c>
      <c r="BR43" s="158">
        <v>0</v>
      </c>
      <c r="BS43" s="158">
        <v>0</v>
      </c>
      <c r="BT43" s="158">
        <v>0</v>
      </c>
      <c r="BU43" s="158">
        <v>0</v>
      </c>
      <c r="BV43" s="158">
        <v>0</v>
      </c>
      <c r="BW43" s="158">
        <v>0</v>
      </c>
      <c r="BX43" s="158">
        <v>0</v>
      </c>
      <c r="BY43" s="158">
        <v>0</v>
      </c>
      <c r="BZ43" s="158">
        <v>0</v>
      </c>
      <c r="CA43" s="158">
        <v>0</v>
      </c>
      <c r="CB43" s="158">
        <v>0</v>
      </c>
      <c r="CC43" s="158">
        <v>0</v>
      </c>
      <c r="CD43" s="158">
        <v>0</v>
      </c>
      <c r="CE43" s="158">
        <v>0</v>
      </c>
      <c r="CF43" s="158">
        <v>0</v>
      </c>
      <c r="CG43" s="158">
        <v>0</v>
      </c>
      <c r="CH43" s="158">
        <v>0</v>
      </c>
      <c r="CI43" s="158">
        <v>0</v>
      </c>
      <c r="CJ43" s="158">
        <v>0</v>
      </c>
      <c r="CK43" s="158">
        <v>0</v>
      </c>
      <c r="CL43" s="158">
        <v>0</v>
      </c>
      <c r="CM43" s="158">
        <v>0</v>
      </c>
      <c r="CN43" s="158">
        <v>0</v>
      </c>
      <c r="CO43" s="158">
        <v>0</v>
      </c>
      <c r="CP43" s="158">
        <v>0</v>
      </c>
      <c r="CQ43" s="158">
        <v>0</v>
      </c>
      <c r="CR43" s="158">
        <v>0</v>
      </c>
      <c r="CS43" s="158">
        <v>0</v>
      </c>
      <c r="CT43" s="158">
        <v>0</v>
      </c>
      <c r="CU43" s="158">
        <v>0</v>
      </c>
      <c r="CV43" s="158">
        <v>0</v>
      </c>
      <c r="CW43" s="158">
        <v>0</v>
      </c>
      <c r="CX43" s="158">
        <v>0</v>
      </c>
      <c r="CY43" s="158">
        <v>0</v>
      </c>
      <c r="CZ43" s="158">
        <v>0</v>
      </c>
      <c r="DA43" s="158">
        <v>0</v>
      </c>
      <c r="DB43" s="158">
        <v>0</v>
      </c>
      <c r="DC43" s="161">
        <v>46324.08</v>
      </c>
      <c r="DD43" s="162"/>
      <c r="DE43" s="163"/>
      <c r="DF43" s="163"/>
      <c r="DG43" s="163"/>
      <c r="DH43" s="163"/>
      <c r="DI43" s="163"/>
      <c r="DJ43" s="163"/>
      <c r="DK43" s="163"/>
      <c r="DL43" s="163"/>
    </row>
    <row r="44" spans="1:116" ht="0.75" customHeight="1">
      <c r="A44" s="158" t="s">
        <v>457</v>
      </c>
      <c r="B44" s="159" t="s">
        <v>458</v>
      </c>
      <c r="C44" s="160" t="s">
        <v>459</v>
      </c>
      <c r="D44" s="161"/>
      <c r="E44" s="158">
        <v>0</v>
      </c>
      <c r="F44" s="158">
        <v>0</v>
      </c>
      <c r="G44" s="158">
        <v>55944.71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8">
        <v>0</v>
      </c>
      <c r="S44" s="158">
        <v>0</v>
      </c>
      <c r="T44" s="158">
        <v>0</v>
      </c>
      <c r="U44" s="158">
        <v>0</v>
      </c>
      <c r="V44" s="158">
        <v>0</v>
      </c>
      <c r="W44" s="158">
        <v>0</v>
      </c>
      <c r="X44" s="158">
        <v>0</v>
      </c>
      <c r="Y44" s="158">
        <v>0</v>
      </c>
      <c r="Z44" s="158">
        <v>0</v>
      </c>
      <c r="AA44" s="158">
        <v>0</v>
      </c>
      <c r="AB44" s="158">
        <v>0</v>
      </c>
      <c r="AC44" s="158">
        <v>0</v>
      </c>
      <c r="AD44" s="158">
        <v>0</v>
      </c>
      <c r="AE44" s="158">
        <v>0</v>
      </c>
      <c r="AF44" s="158">
        <v>0</v>
      </c>
      <c r="AG44" s="158">
        <v>0</v>
      </c>
      <c r="AH44" s="158">
        <v>0</v>
      </c>
      <c r="AI44" s="158">
        <v>0</v>
      </c>
      <c r="AJ44" s="158">
        <v>0</v>
      </c>
      <c r="AK44" s="158">
        <v>0</v>
      </c>
      <c r="AL44" s="158">
        <v>0</v>
      </c>
      <c r="AM44" s="158">
        <v>0</v>
      </c>
      <c r="AN44" s="158">
        <v>0</v>
      </c>
      <c r="AO44" s="158">
        <v>0</v>
      </c>
      <c r="AP44" s="158">
        <v>0</v>
      </c>
      <c r="AQ44" s="158">
        <v>0</v>
      </c>
      <c r="AR44" s="158">
        <v>0</v>
      </c>
      <c r="AS44" s="158">
        <v>0</v>
      </c>
      <c r="AT44" s="158">
        <v>0</v>
      </c>
      <c r="AU44" s="158">
        <v>0</v>
      </c>
      <c r="AV44" s="158">
        <v>0</v>
      </c>
      <c r="AW44" s="158">
        <v>0</v>
      </c>
      <c r="AX44" s="158">
        <v>0</v>
      </c>
      <c r="AY44" s="158">
        <v>0</v>
      </c>
      <c r="AZ44" s="158">
        <v>0</v>
      </c>
      <c r="BA44" s="158">
        <v>0</v>
      </c>
      <c r="BB44" s="158">
        <v>0</v>
      </c>
      <c r="BC44" s="158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8">
        <v>0</v>
      </c>
      <c r="BJ44" s="158">
        <v>2851728.76</v>
      </c>
      <c r="BK44" s="158">
        <v>0</v>
      </c>
      <c r="BL44" s="158">
        <v>0</v>
      </c>
      <c r="BM44" s="158">
        <v>0</v>
      </c>
      <c r="BN44" s="158">
        <v>0</v>
      </c>
      <c r="BO44" s="158">
        <v>0</v>
      </c>
      <c r="BP44" s="158">
        <v>0</v>
      </c>
      <c r="BQ44" s="158">
        <v>0</v>
      </c>
      <c r="BR44" s="158">
        <v>0</v>
      </c>
      <c r="BS44" s="158">
        <v>0</v>
      </c>
      <c r="BT44" s="158">
        <v>0</v>
      </c>
      <c r="BU44" s="158">
        <v>0</v>
      </c>
      <c r="BV44" s="158">
        <v>0</v>
      </c>
      <c r="BW44" s="158">
        <v>0</v>
      </c>
      <c r="BX44" s="158">
        <v>0</v>
      </c>
      <c r="BY44" s="158">
        <v>0</v>
      </c>
      <c r="BZ44" s="158">
        <v>0</v>
      </c>
      <c r="CA44" s="158">
        <v>0</v>
      </c>
      <c r="CB44" s="158">
        <v>0</v>
      </c>
      <c r="CC44" s="158">
        <v>0</v>
      </c>
      <c r="CD44" s="158">
        <v>0</v>
      </c>
      <c r="CE44" s="158">
        <v>0</v>
      </c>
      <c r="CF44" s="158">
        <v>0</v>
      </c>
      <c r="CG44" s="158">
        <v>0</v>
      </c>
      <c r="CH44" s="158">
        <v>0</v>
      </c>
      <c r="CI44" s="158">
        <v>0</v>
      </c>
      <c r="CJ44" s="158">
        <v>0</v>
      </c>
      <c r="CK44" s="158">
        <v>0</v>
      </c>
      <c r="CL44" s="158">
        <v>0</v>
      </c>
      <c r="CM44" s="158">
        <v>0</v>
      </c>
      <c r="CN44" s="158">
        <v>0</v>
      </c>
      <c r="CO44" s="158">
        <v>0</v>
      </c>
      <c r="CP44" s="158">
        <v>0</v>
      </c>
      <c r="CQ44" s="158">
        <v>0</v>
      </c>
      <c r="CR44" s="158">
        <v>0</v>
      </c>
      <c r="CS44" s="158">
        <v>0</v>
      </c>
      <c r="CT44" s="158">
        <v>0</v>
      </c>
      <c r="CU44" s="158">
        <v>0</v>
      </c>
      <c r="CV44" s="158">
        <v>0</v>
      </c>
      <c r="CW44" s="158">
        <v>0</v>
      </c>
      <c r="CX44" s="158">
        <v>0</v>
      </c>
      <c r="CY44" s="158">
        <v>0</v>
      </c>
      <c r="CZ44" s="158">
        <v>0</v>
      </c>
      <c r="DA44" s="158">
        <v>0</v>
      </c>
      <c r="DB44" s="158">
        <v>0</v>
      </c>
      <c r="DC44" s="161">
        <v>2907673.47</v>
      </c>
      <c r="DD44" s="162"/>
      <c r="DE44" s="163"/>
      <c r="DF44" s="163"/>
      <c r="DG44" s="163"/>
      <c r="DH44" s="163"/>
      <c r="DI44" s="163"/>
      <c r="DJ44" s="163"/>
      <c r="DK44" s="163"/>
      <c r="DL44" s="163"/>
    </row>
    <row r="45" spans="1:116" ht="0.75" customHeight="1">
      <c r="A45" s="158" t="s">
        <v>460</v>
      </c>
      <c r="B45" s="159" t="s">
        <v>461</v>
      </c>
      <c r="C45" s="160" t="s">
        <v>462</v>
      </c>
      <c r="D45" s="161"/>
      <c r="E45" s="158">
        <v>0</v>
      </c>
      <c r="F45" s="158">
        <v>0</v>
      </c>
      <c r="G45" s="158">
        <v>1565767.15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8">
        <v>0</v>
      </c>
      <c r="S45" s="158">
        <v>0</v>
      </c>
      <c r="T45" s="158">
        <v>0</v>
      </c>
      <c r="U45" s="158">
        <v>0</v>
      </c>
      <c r="V45" s="158">
        <v>0</v>
      </c>
      <c r="W45" s="158">
        <v>0</v>
      </c>
      <c r="X45" s="158">
        <v>0</v>
      </c>
      <c r="Y45" s="158">
        <v>0</v>
      </c>
      <c r="Z45" s="158">
        <v>0</v>
      </c>
      <c r="AA45" s="158">
        <v>0</v>
      </c>
      <c r="AB45" s="158">
        <v>0</v>
      </c>
      <c r="AC45" s="158">
        <v>0</v>
      </c>
      <c r="AD45" s="158">
        <v>0</v>
      </c>
      <c r="AE45" s="158">
        <v>0</v>
      </c>
      <c r="AF45" s="158">
        <v>0</v>
      </c>
      <c r="AG45" s="158">
        <v>0</v>
      </c>
      <c r="AH45" s="158">
        <v>0</v>
      </c>
      <c r="AI45" s="158">
        <v>0</v>
      </c>
      <c r="AJ45" s="158">
        <v>0</v>
      </c>
      <c r="AK45" s="158">
        <v>0</v>
      </c>
      <c r="AL45" s="158">
        <v>0</v>
      </c>
      <c r="AM45" s="158">
        <v>0</v>
      </c>
      <c r="AN45" s="158">
        <v>0</v>
      </c>
      <c r="AO45" s="158">
        <v>0</v>
      </c>
      <c r="AP45" s="158">
        <v>0</v>
      </c>
      <c r="AQ45" s="158">
        <v>0</v>
      </c>
      <c r="AR45" s="158">
        <v>0</v>
      </c>
      <c r="AS45" s="158">
        <v>0</v>
      </c>
      <c r="AT45" s="158">
        <v>0</v>
      </c>
      <c r="AU45" s="158">
        <v>0</v>
      </c>
      <c r="AV45" s="158">
        <v>0</v>
      </c>
      <c r="AW45" s="158">
        <v>0</v>
      </c>
      <c r="AX45" s="158">
        <v>0</v>
      </c>
      <c r="AY45" s="158">
        <v>0</v>
      </c>
      <c r="AZ45" s="158">
        <v>0</v>
      </c>
      <c r="BA45" s="158">
        <v>0</v>
      </c>
      <c r="BB45" s="158">
        <v>0</v>
      </c>
      <c r="BC45" s="158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8">
        <v>0</v>
      </c>
      <c r="BJ45" s="158">
        <v>0</v>
      </c>
      <c r="BK45" s="158">
        <v>0</v>
      </c>
      <c r="BL45" s="158">
        <v>0</v>
      </c>
      <c r="BM45" s="158">
        <v>0</v>
      </c>
      <c r="BN45" s="158">
        <v>0</v>
      </c>
      <c r="BO45" s="158">
        <v>0</v>
      </c>
      <c r="BP45" s="158">
        <v>0</v>
      </c>
      <c r="BQ45" s="158">
        <v>0</v>
      </c>
      <c r="BR45" s="158">
        <v>0</v>
      </c>
      <c r="BS45" s="158">
        <v>0</v>
      </c>
      <c r="BT45" s="158">
        <v>0</v>
      </c>
      <c r="BU45" s="158">
        <v>0</v>
      </c>
      <c r="BV45" s="158">
        <v>0</v>
      </c>
      <c r="BW45" s="158">
        <v>0</v>
      </c>
      <c r="BX45" s="158">
        <v>0</v>
      </c>
      <c r="BY45" s="158">
        <v>0</v>
      </c>
      <c r="BZ45" s="158">
        <v>0</v>
      </c>
      <c r="CA45" s="158">
        <v>0</v>
      </c>
      <c r="CB45" s="158">
        <v>0</v>
      </c>
      <c r="CC45" s="158">
        <v>0</v>
      </c>
      <c r="CD45" s="158">
        <v>0</v>
      </c>
      <c r="CE45" s="158">
        <v>0</v>
      </c>
      <c r="CF45" s="158">
        <v>0</v>
      </c>
      <c r="CG45" s="158">
        <v>0</v>
      </c>
      <c r="CH45" s="158">
        <v>0</v>
      </c>
      <c r="CI45" s="158">
        <v>0</v>
      </c>
      <c r="CJ45" s="158">
        <v>0</v>
      </c>
      <c r="CK45" s="158">
        <v>0</v>
      </c>
      <c r="CL45" s="158">
        <v>0</v>
      </c>
      <c r="CM45" s="158">
        <v>0</v>
      </c>
      <c r="CN45" s="158">
        <v>0</v>
      </c>
      <c r="CO45" s="158">
        <v>0</v>
      </c>
      <c r="CP45" s="158">
        <v>0</v>
      </c>
      <c r="CQ45" s="158">
        <v>0</v>
      </c>
      <c r="CR45" s="158">
        <v>0</v>
      </c>
      <c r="CS45" s="158">
        <v>0</v>
      </c>
      <c r="CT45" s="158">
        <v>0</v>
      </c>
      <c r="CU45" s="158">
        <v>0</v>
      </c>
      <c r="CV45" s="158">
        <v>0</v>
      </c>
      <c r="CW45" s="158">
        <v>0</v>
      </c>
      <c r="CX45" s="158">
        <v>0</v>
      </c>
      <c r="CY45" s="158">
        <v>0</v>
      </c>
      <c r="CZ45" s="158">
        <v>0</v>
      </c>
      <c r="DA45" s="158">
        <v>0</v>
      </c>
      <c r="DB45" s="158">
        <v>0</v>
      </c>
      <c r="DC45" s="161">
        <v>1565767.15</v>
      </c>
      <c r="DD45" s="162"/>
      <c r="DE45" s="163"/>
      <c r="DF45" s="163"/>
      <c r="DG45" s="163"/>
      <c r="DH45" s="163"/>
      <c r="DI45" s="163"/>
      <c r="DJ45" s="163"/>
      <c r="DK45" s="163"/>
      <c r="DL45" s="163"/>
    </row>
    <row r="46" spans="1:116" ht="0.75" customHeight="1">
      <c r="A46" s="158" t="s">
        <v>463</v>
      </c>
      <c r="B46" s="159" t="s">
        <v>464</v>
      </c>
      <c r="C46" s="160" t="s">
        <v>465</v>
      </c>
      <c r="D46" s="161"/>
      <c r="E46" s="158">
        <v>0</v>
      </c>
      <c r="F46" s="158">
        <v>0</v>
      </c>
      <c r="G46" s="158">
        <v>1379154.22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v>0</v>
      </c>
      <c r="T46" s="158">
        <v>0</v>
      </c>
      <c r="U46" s="158">
        <v>0</v>
      </c>
      <c r="V46" s="158">
        <v>0</v>
      </c>
      <c r="W46" s="158">
        <v>0</v>
      </c>
      <c r="X46" s="158">
        <v>0</v>
      </c>
      <c r="Y46" s="158">
        <v>0</v>
      </c>
      <c r="Z46" s="158">
        <v>0</v>
      </c>
      <c r="AA46" s="158">
        <v>0</v>
      </c>
      <c r="AB46" s="158">
        <v>0</v>
      </c>
      <c r="AC46" s="158">
        <v>0</v>
      </c>
      <c r="AD46" s="158">
        <v>0</v>
      </c>
      <c r="AE46" s="158">
        <v>0</v>
      </c>
      <c r="AF46" s="158">
        <v>0</v>
      </c>
      <c r="AG46" s="158">
        <v>0</v>
      </c>
      <c r="AH46" s="158">
        <v>0</v>
      </c>
      <c r="AI46" s="158">
        <v>0</v>
      </c>
      <c r="AJ46" s="158">
        <v>0</v>
      </c>
      <c r="AK46" s="158">
        <v>0</v>
      </c>
      <c r="AL46" s="158">
        <v>0</v>
      </c>
      <c r="AM46" s="158">
        <v>0</v>
      </c>
      <c r="AN46" s="158">
        <v>0</v>
      </c>
      <c r="AO46" s="158">
        <v>0</v>
      </c>
      <c r="AP46" s="158">
        <v>0</v>
      </c>
      <c r="AQ46" s="158">
        <v>0</v>
      </c>
      <c r="AR46" s="158">
        <v>0</v>
      </c>
      <c r="AS46" s="158">
        <v>0</v>
      </c>
      <c r="AT46" s="158">
        <v>0</v>
      </c>
      <c r="AU46" s="158">
        <v>0</v>
      </c>
      <c r="AV46" s="158">
        <v>0</v>
      </c>
      <c r="AW46" s="158">
        <v>0</v>
      </c>
      <c r="AX46" s="158">
        <v>0</v>
      </c>
      <c r="AY46" s="158">
        <v>0</v>
      </c>
      <c r="AZ46" s="158">
        <v>0</v>
      </c>
      <c r="BA46" s="158">
        <v>0</v>
      </c>
      <c r="BB46" s="158">
        <v>0</v>
      </c>
      <c r="BC46" s="158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8">
        <v>0</v>
      </c>
      <c r="BJ46" s="158">
        <v>0</v>
      </c>
      <c r="BK46" s="158">
        <v>0</v>
      </c>
      <c r="BL46" s="158">
        <v>0</v>
      </c>
      <c r="BM46" s="158">
        <v>0</v>
      </c>
      <c r="BN46" s="158">
        <v>0</v>
      </c>
      <c r="BO46" s="158">
        <v>0</v>
      </c>
      <c r="BP46" s="158">
        <v>0</v>
      </c>
      <c r="BQ46" s="158">
        <v>0</v>
      </c>
      <c r="BR46" s="158">
        <v>0</v>
      </c>
      <c r="BS46" s="158">
        <v>0</v>
      </c>
      <c r="BT46" s="158">
        <v>0</v>
      </c>
      <c r="BU46" s="158">
        <v>0</v>
      </c>
      <c r="BV46" s="158">
        <v>0</v>
      </c>
      <c r="BW46" s="158">
        <v>0</v>
      </c>
      <c r="BX46" s="158">
        <v>0</v>
      </c>
      <c r="BY46" s="158">
        <v>0</v>
      </c>
      <c r="BZ46" s="158">
        <v>0</v>
      </c>
      <c r="CA46" s="158">
        <v>0</v>
      </c>
      <c r="CB46" s="158">
        <v>0</v>
      </c>
      <c r="CC46" s="158">
        <v>0</v>
      </c>
      <c r="CD46" s="158">
        <v>0</v>
      </c>
      <c r="CE46" s="158">
        <v>0</v>
      </c>
      <c r="CF46" s="158">
        <v>0</v>
      </c>
      <c r="CG46" s="158">
        <v>0</v>
      </c>
      <c r="CH46" s="158">
        <v>0</v>
      </c>
      <c r="CI46" s="158">
        <v>0</v>
      </c>
      <c r="CJ46" s="158">
        <v>0</v>
      </c>
      <c r="CK46" s="158">
        <v>0</v>
      </c>
      <c r="CL46" s="158">
        <v>0</v>
      </c>
      <c r="CM46" s="158">
        <v>0</v>
      </c>
      <c r="CN46" s="158">
        <v>0</v>
      </c>
      <c r="CO46" s="158">
        <v>0</v>
      </c>
      <c r="CP46" s="158">
        <v>0</v>
      </c>
      <c r="CQ46" s="158">
        <v>0</v>
      </c>
      <c r="CR46" s="158">
        <v>0</v>
      </c>
      <c r="CS46" s="158">
        <v>0</v>
      </c>
      <c r="CT46" s="158">
        <v>0</v>
      </c>
      <c r="CU46" s="158">
        <v>0</v>
      </c>
      <c r="CV46" s="158">
        <v>0</v>
      </c>
      <c r="CW46" s="158">
        <v>0</v>
      </c>
      <c r="CX46" s="158">
        <v>0</v>
      </c>
      <c r="CY46" s="158">
        <v>0</v>
      </c>
      <c r="CZ46" s="158">
        <v>0</v>
      </c>
      <c r="DA46" s="158">
        <v>0</v>
      </c>
      <c r="DB46" s="158">
        <v>0</v>
      </c>
      <c r="DC46" s="161">
        <v>1379154.22</v>
      </c>
      <c r="DD46" s="162"/>
      <c r="DE46" s="163"/>
      <c r="DF46" s="163"/>
      <c r="DG46" s="163"/>
      <c r="DH46" s="163"/>
      <c r="DI46" s="163"/>
      <c r="DJ46" s="163"/>
      <c r="DK46" s="163"/>
      <c r="DL46" s="163"/>
    </row>
    <row r="47" spans="1:116" ht="0.75" customHeight="1">
      <c r="A47" s="158" t="s">
        <v>466</v>
      </c>
      <c r="B47" s="159" t="s">
        <v>467</v>
      </c>
      <c r="C47" s="160" t="s">
        <v>468</v>
      </c>
      <c r="D47" s="161"/>
      <c r="E47" s="158">
        <v>0</v>
      </c>
      <c r="F47" s="158">
        <v>0</v>
      </c>
      <c r="G47" s="158">
        <v>111536.46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158">
        <v>0</v>
      </c>
      <c r="V47" s="158">
        <v>0</v>
      </c>
      <c r="W47" s="158">
        <v>0</v>
      </c>
      <c r="X47" s="158">
        <v>0</v>
      </c>
      <c r="Y47" s="158">
        <v>0</v>
      </c>
      <c r="Z47" s="158">
        <v>0</v>
      </c>
      <c r="AA47" s="158">
        <v>0</v>
      </c>
      <c r="AB47" s="158">
        <v>0</v>
      </c>
      <c r="AC47" s="158">
        <v>0</v>
      </c>
      <c r="AD47" s="158">
        <v>0</v>
      </c>
      <c r="AE47" s="158">
        <v>0</v>
      </c>
      <c r="AF47" s="158">
        <v>0</v>
      </c>
      <c r="AG47" s="158">
        <v>0</v>
      </c>
      <c r="AH47" s="158">
        <v>0</v>
      </c>
      <c r="AI47" s="158">
        <v>0</v>
      </c>
      <c r="AJ47" s="158">
        <v>0</v>
      </c>
      <c r="AK47" s="158">
        <v>0</v>
      </c>
      <c r="AL47" s="158">
        <v>0</v>
      </c>
      <c r="AM47" s="158">
        <v>0</v>
      </c>
      <c r="AN47" s="158">
        <v>0</v>
      </c>
      <c r="AO47" s="158">
        <v>0</v>
      </c>
      <c r="AP47" s="158">
        <v>0</v>
      </c>
      <c r="AQ47" s="158">
        <v>0</v>
      </c>
      <c r="AR47" s="158">
        <v>0</v>
      </c>
      <c r="AS47" s="158">
        <v>0</v>
      </c>
      <c r="AT47" s="158">
        <v>0</v>
      </c>
      <c r="AU47" s="158">
        <v>0</v>
      </c>
      <c r="AV47" s="158">
        <v>0</v>
      </c>
      <c r="AW47" s="158">
        <v>0</v>
      </c>
      <c r="AX47" s="158">
        <v>0</v>
      </c>
      <c r="AY47" s="158">
        <v>0</v>
      </c>
      <c r="AZ47" s="158">
        <v>0</v>
      </c>
      <c r="BA47" s="158">
        <v>0</v>
      </c>
      <c r="BB47" s="158">
        <v>0</v>
      </c>
      <c r="BC47" s="158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8">
        <v>0</v>
      </c>
      <c r="BJ47" s="158">
        <v>0</v>
      </c>
      <c r="BK47" s="158">
        <v>0</v>
      </c>
      <c r="BL47" s="158">
        <v>0</v>
      </c>
      <c r="BM47" s="158">
        <v>0</v>
      </c>
      <c r="BN47" s="158">
        <v>424004.26</v>
      </c>
      <c r="BO47" s="158">
        <v>0</v>
      </c>
      <c r="BP47" s="158">
        <v>0</v>
      </c>
      <c r="BQ47" s="158">
        <v>0</v>
      </c>
      <c r="BR47" s="158">
        <v>0</v>
      </c>
      <c r="BS47" s="158">
        <v>0</v>
      </c>
      <c r="BT47" s="158">
        <v>0</v>
      </c>
      <c r="BU47" s="158">
        <v>0</v>
      </c>
      <c r="BV47" s="158">
        <v>0</v>
      </c>
      <c r="BW47" s="158">
        <v>0</v>
      </c>
      <c r="BX47" s="158">
        <v>0</v>
      </c>
      <c r="BY47" s="158">
        <v>0</v>
      </c>
      <c r="BZ47" s="158">
        <v>0</v>
      </c>
      <c r="CA47" s="158">
        <v>0</v>
      </c>
      <c r="CB47" s="158">
        <v>0</v>
      </c>
      <c r="CC47" s="158">
        <v>0</v>
      </c>
      <c r="CD47" s="158">
        <v>0</v>
      </c>
      <c r="CE47" s="158">
        <v>0</v>
      </c>
      <c r="CF47" s="158">
        <v>0</v>
      </c>
      <c r="CG47" s="158">
        <v>0</v>
      </c>
      <c r="CH47" s="158">
        <v>0</v>
      </c>
      <c r="CI47" s="158">
        <v>0</v>
      </c>
      <c r="CJ47" s="158">
        <v>0</v>
      </c>
      <c r="CK47" s="158">
        <v>0</v>
      </c>
      <c r="CL47" s="158">
        <v>0</v>
      </c>
      <c r="CM47" s="158">
        <v>0</v>
      </c>
      <c r="CN47" s="158">
        <v>0</v>
      </c>
      <c r="CO47" s="158">
        <v>0</v>
      </c>
      <c r="CP47" s="158">
        <v>0</v>
      </c>
      <c r="CQ47" s="158">
        <v>0</v>
      </c>
      <c r="CR47" s="158">
        <v>0</v>
      </c>
      <c r="CS47" s="158">
        <v>0</v>
      </c>
      <c r="CT47" s="158">
        <v>0</v>
      </c>
      <c r="CU47" s="158">
        <v>0</v>
      </c>
      <c r="CV47" s="158">
        <v>0</v>
      </c>
      <c r="CW47" s="158">
        <v>0</v>
      </c>
      <c r="CX47" s="158">
        <v>0</v>
      </c>
      <c r="CY47" s="158">
        <v>0</v>
      </c>
      <c r="CZ47" s="158">
        <v>0</v>
      </c>
      <c r="DA47" s="158">
        <v>0</v>
      </c>
      <c r="DB47" s="158">
        <v>0</v>
      </c>
      <c r="DC47" s="161">
        <v>535540.72</v>
      </c>
      <c r="DD47" s="162"/>
      <c r="DE47" s="163"/>
      <c r="DF47" s="163"/>
      <c r="DG47" s="163"/>
      <c r="DH47" s="163"/>
      <c r="DI47" s="163"/>
      <c r="DJ47" s="163"/>
      <c r="DK47" s="163"/>
      <c r="DL47" s="163"/>
    </row>
    <row r="48" spans="1:116" ht="0.75" customHeight="1">
      <c r="A48" s="158" t="s">
        <v>469</v>
      </c>
      <c r="B48" s="159" t="s">
        <v>470</v>
      </c>
      <c r="C48" s="160" t="s">
        <v>471</v>
      </c>
      <c r="D48" s="161"/>
      <c r="E48" s="158">
        <v>0</v>
      </c>
      <c r="F48" s="158">
        <v>0</v>
      </c>
      <c r="G48" s="158">
        <v>1378362.55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8">
        <v>0</v>
      </c>
      <c r="W48" s="158">
        <v>0</v>
      </c>
      <c r="X48" s="158">
        <v>0</v>
      </c>
      <c r="Y48" s="158">
        <v>0</v>
      </c>
      <c r="Z48" s="158">
        <v>0</v>
      </c>
      <c r="AA48" s="158">
        <v>0</v>
      </c>
      <c r="AB48" s="158">
        <v>0</v>
      </c>
      <c r="AC48" s="158">
        <v>0</v>
      </c>
      <c r="AD48" s="158">
        <v>0</v>
      </c>
      <c r="AE48" s="158">
        <v>0</v>
      </c>
      <c r="AF48" s="158">
        <v>0</v>
      </c>
      <c r="AG48" s="158">
        <v>0</v>
      </c>
      <c r="AH48" s="158">
        <v>0</v>
      </c>
      <c r="AI48" s="158">
        <v>0</v>
      </c>
      <c r="AJ48" s="158">
        <v>0</v>
      </c>
      <c r="AK48" s="158">
        <v>0</v>
      </c>
      <c r="AL48" s="158">
        <v>0</v>
      </c>
      <c r="AM48" s="158">
        <v>0</v>
      </c>
      <c r="AN48" s="158">
        <v>0</v>
      </c>
      <c r="AO48" s="158">
        <v>0</v>
      </c>
      <c r="AP48" s="158">
        <v>0</v>
      </c>
      <c r="AQ48" s="158">
        <v>0</v>
      </c>
      <c r="AR48" s="158">
        <v>0</v>
      </c>
      <c r="AS48" s="158">
        <v>0</v>
      </c>
      <c r="AT48" s="158">
        <v>0</v>
      </c>
      <c r="AU48" s="158">
        <v>0</v>
      </c>
      <c r="AV48" s="158">
        <v>0</v>
      </c>
      <c r="AW48" s="158">
        <v>0</v>
      </c>
      <c r="AX48" s="158">
        <v>0</v>
      </c>
      <c r="AY48" s="158">
        <v>0</v>
      </c>
      <c r="AZ48" s="158">
        <v>0</v>
      </c>
      <c r="BA48" s="158">
        <v>0</v>
      </c>
      <c r="BB48" s="158">
        <v>0</v>
      </c>
      <c r="BC48" s="158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8">
        <v>0</v>
      </c>
      <c r="BJ48" s="158">
        <v>0</v>
      </c>
      <c r="BK48" s="158">
        <v>0</v>
      </c>
      <c r="BL48" s="158">
        <v>0</v>
      </c>
      <c r="BM48" s="158">
        <v>0</v>
      </c>
      <c r="BN48" s="158">
        <v>0</v>
      </c>
      <c r="BO48" s="158">
        <v>0</v>
      </c>
      <c r="BP48" s="158">
        <v>0</v>
      </c>
      <c r="BQ48" s="158">
        <v>0</v>
      </c>
      <c r="BR48" s="158">
        <v>0</v>
      </c>
      <c r="BS48" s="158">
        <v>0</v>
      </c>
      <c r="BT48" s="158">
        <v>0</v>
      </c>
      <c r="BU48" s="158">
        <v>0</v>
      </c>
      <c r="BV48" s="158">
        <v>0</v>
      </c>
      <c r="BW48" s="158">
        <v>0</v>
      </c>
      <c r="BX48" s="158">
        <v>0</v>
      </c>
      <c r="BY48" s="158">
        <v>0</v>
      </c>
      <c r="BZ48" s="158">
        <v>0</v>
      </c>
      <c r="CA48" s="158">
        <v>0</v>
      </c>
      <c r="CB48" s="158">
        <v>0</v>
      </c>
      <c r="CC48" s="158">
        <v>0</v>
      </c>
      <c r="CD48" s="158">
        <v>0</v>
      </c>
      <c r="CE48" s="158">
        <v>0</v>
      </c>
      <c r="CF48" s="158">
        <v>0</v>
      </c>
      <c r="CG48" s="158">
        <v>0</v>
      </c>
      <c r="CH48" s="158">
        <v>0</v>
      </c>
      <c r="CI48" s="158">
        <v>0</v>
      </c>
      <c r="CJ48" s="158">
        <v>0</v>
      </c>
      <c r="CK48" s="158">
        <v>0</v>
      </c>
      <c r="CL48" s="158">
        <v>0</v>
      </c>
      <c r="CM48" s="158">
        <v>0</v>
      </c>
      <c r="CN48" s="158">
        <v>0</v>
      </c>
      <c r="CO48" s="158">
        <v>0</v>
      </c>
      <c r="CP48" s="158">
        <v>0</v>
      </c>
      <c r="CQ48" s="158">
        <v>0</v>
      </c>
      <c r="CR48" s="158">
        <v>0</v>
      </c>
      <c r="CS48" s="158">
        <v>0</v>
      </c>
      <c r="CT48" s="158">
        <v>0</v>
      </c>
      <c r="CU48" s="158">
        <v>0</v>
      </c>
      <c r="CV48" s="158">
        <v>0</v>
      </c>
      <c r="CW48" s="158">
        <v>0</v>
      </c>
      <c r="CX48" s="158">
        <v>0</v>
      </c>
      <c r="CY48" s="158">
        <v>0</v>
      </c>
      <c r="CZ48" s="158">
        <v>0</v>
      </c>
      <c r="DA48" s="158">
        <v>0</v>
      </c>
      <c r="DB48" s="158">
        <v>0</v>
      </c>
      <c r="DC48" s="161">
        <v>1378362.55</v>
      </c>
      <c r="DD48" s="162"/>
      <c r="DE48" s="163"/>
      <c r="DF48" s="163"/>
      <c r="DG48" s="163"/>
      <c r="DH48" s="163"/>
      <c r="DI48" s="163"/>
      <c r="DJ48" s="163"/>
      <c r="DK48" s="163"/>
      <c r="DL48" s="163"/>
    </row>
    <row r="49" spans="1:116" ht="0.75" customHeight="1">
      <c r="A49" s="158" t="s">
        <v>472</v>
      </c>
      <c r="B49" s="159" t="s">
        <v>473</v>
      </c>
      <c r="C49" s="160" t="s">
        <v>474</v>
      </c>
      <c r="D49" s="161"/>
      <c r="E49" s="158">
        <v>0</v>
      </c>
      <c r="F49" s="158">
        <v>0</v>
      </c>
      <c r="G49" s="158">
        <v>1972933.07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0</v>
      </c>
      <c r="T49" s="158">
        <v>0</v>
      </c>
      <c r="U49" s="158">
        <v>0</v>
      </c>
      <c r="V49" s="158">
        <v>0</v>
      </c>
      <c r="W49" s="158">
        <v>0</v>
      </c>
      <c r="X49" s="158">
        <v>0</v>
      </c>
      <c r="Y49" s="158">
        <v>0</v>
      </c>
      <c r="Z49" s="158">
        <v>0</v>
      </c>
      <c r="AA49" s="158">
        <v>0</v>
      </c>
      <c r="AB49" s="158">
        <v>0</v>
      </c>
      <c r="AC49" s="158">
        <v>0</v>
      </c>
      <c r="AD49" s="158">
        <v>0</v>
      </c>
      <c r="AE49" s="158">
        <v>0</v>
      </c>
      <c r="AF49" s="158">
        <v>0</v>
      </c>
      <c r="AG49" s="158">
        <v>0</v>
      </c>
      <c r="AH49" s="158">
        <v>0</v>
      </c>
      <c r="AI49" s="158">
        <v>0</v>
      </c>
      <c r="AJ49" s="158">
        <v>0</v>
      </c>
      <c r="AK49" s="158">
        <v>0</v>
      </c>
      <c r="AL49" s="158">
        <v>0</v>
      </c>
      <c r="AM49" s="158">
        <v>0</v>
      </c>
      <c r="AN49" s="158">
        <v>0</v>
      </c>
      <c r="AO49" s="158">
        <v>0</v>
      </c>
      <c r="AP49" s="158">
        <v>0</v>
      </c>
      <c r="AQ49" s="158">
        <v>0</v>
      </c>
      <c r="AR49" s="158">
        <v>0</v>
      </c>
      <c r="AS49" s="158">
        <v>0</v>
      </c>
      <c r="AT49" s="158">
        <v>0</v>
      </c>
      <c r="AU49" s="158">
        <v>0</v>
      </c>
      <c r="AV49" s="158">
        <v>0</v>
      </c>
      <c r="AW49" s="158">
        <v>0</v>
      </c>
      <c r="AX49" s="158">
        <v>0</v>
      </c>
      <c r="AY49" s="158">
        <v>0</v>
      </c>
      <c r="AZ49" s="158">
        <v>0</v>
      </c>
      <c r="BA49" s="158">
        <v>0</v>
      </c>
      <c r="BB49" s="158">
        <v>0</v>
      </c>
      <c r="BC49" s="158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8">
        <v>0</v>
      </c>
      <c r="BJ49" s="158">
        <v>0</v>
      </c>
      <c r="BK49" s="158">
        <v>0</v>
      </c>
      <c r="BL49" s="158">
        <v>0</v>
      </c>
      <c r="BM49" s="158">
        <v>0</v>
      </c>
      <c r="BN49" s="158">
        <v>0</v>
      </c>
      <c r="BO49" s="158">
        <v>0</v>
      </c>
      <c r="BP49" s="158">
        <v>0</v>
      </c>
      <c r="BQ49" s="158">
        <v>0</v>
      </c>
      <c r="BR49" s="158">
        <v>0</v>
      </c>
      <c r="BS49" s="158">
        <v>0</v>
      </c>
      <c r="BT49" s="158">
        <v>0</v>
      </c>
      <c r="BU49" s="158">
        <v>0</v>
      </c>
      <c r="BV49" s="158">
        <v>0</v>
      </c>
      <c r="BW49" s="158">
        <v>0</v>
      </c>
      <c r="BX49" s="158">
        <v>0</v>
      </c>
      <c r="BY49" s="158">
        <v>0</v>
      </c>
      <c r="BZ49" s="158">
        <v>0</v>
      </c>
      <c r="CA49" s="158">
        <v>0</v>
      </c>
      <c r="CB49" s="158">
        <v>0</v>
      </c>
      <c r="CC49" s="158">
        <v>0</v>
      </c>
      <c r="CD49" s="158">
        <v>0</v>
      </c>
      <c r="CE49" s="158">
        <v>0</v>
      </c>
      <c r="CF49" s="158">
        <v>0</v>
      </c>
      <c r="CG49" s="158">
        <v>0</v>
      </c>
      <c r="CH49" s="158">
        <v>0</v>
      </c>
      <c r="CI49" s="158">
        <v>0</v>
      </c>
      <c r="CJ49" s="158">
        <v>0</v>
      </c>
      <c r="CK49" s="158">
        <v>0</v>
      </c>
      <c r="CL49" s="158">
        <v>0</v>
      </c>
      <c r="CM49" s="158">
        <v>0</v>
      </c>
      <c r="CN49" s="158">
        <v>0</v>
      </c>
      <c r="CO49" s="158">
        <v>0</v>
      </c>
      <c r="CP49" s="158">
        <v>0</v>
      </c>
      <c r="CQ49" s="158">
        <v>0</v>
      </c>
      <c r="CR49" s="158">
        <v>0</v>
      </c>
      <c r="CS49" s="158">
        <v>0</v>
      </c>
      <c r="CT49" s="158">
        <v>0</v>
      </c>
      <c r="CU49" s="158">
        <v>0</v>
      </c>
      <c r="CV49" s="158">
        <v>0</v>
      </c>
      <c r="CW49" s="158">
        <v>0</v>
      </c>
      <c r="CX49" s="158">
        <v>0</v>
      </c>
      <c r="CY49" s="158">
        <v>0</v>
      </c>
      <c r="CZ49" s="158">
        <v>0</v>
      </c>
      <c r="DA49" s="158">
        <v>0</v>
      </c>
      <c r="DB49" s="158">
        <v>0</v>
      </c>
      <c r="DC49" s="161">
        <v>1972933.07</v>
      </c>
      <c r="DD49" s="162"/>
      <c r="DE49" s="163"/>
      <c r="DF49" s="163"/>
      <c r="DG49" s="163"/>
      <c r="DH49" s="163"/>
      <c r="DI49" s="163"/>
      <c r="DJ49" s="163"/>
      <c r="DK49" s="163"/>
      <c r="DL49" s="163"/>
    </row>
    <row r="50" spans="1:116" ht="0.75" customHeight="1">
      <c r="A50" s="158" t="s">
        <v>475</v>
      </c>
      <c r="B50" s="159" t="s">
        <v>476</v>
      </c>
      <c r="C50" s="160" t="s">
        <v>477</v>
      </c>
      <c r="D50" s="161"/>
      <c r="E50" s="158">
        <v>0</v>
      </c>
      <c r="F50" s="158">
        <v>0</v>
      </c>
      <c r="G50" s="158">
        <v>950356.31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  <c r="S50" s="158">
        <v>0</v>
      </c>
      <c r="T50" s="158">
        <v>0</v>
      </c>
      <c r="U50" s="158">
        <v>0</v>
      </c>
      <c r="V50" s="158">
        <v>0</v>
      </c>
      <c r="W50" s="158">
        <v>0</v>
      </c>
      <c r="X50" s="158">
        <v>0</v>
      </c>
      <c r="Y50" s="158">
        <v>0</v>
      </c>
      <c r="Z50" s="158">
        <v>0</v>
      </c>
      <c r="AA50" s="158">
        <v>0</v>
      </c>
      <c r="AB50" s="158">
        <v>0</v>
      </c>
      <c r="AC50" s="158">
        <v>0</v>
      </c>
      <c r="AD50" s="158">
        <v>0</v>
      </c>
      <c r="AE50" s="158">
        <v>0</v>
      </c>
      <c r="AF50" s="158">
        <v>0</v>
      </c>
      <c r="AG50" s="158">
        <v>0</v>
      </c>
      <c r="AH50" s="158">
        <v>0</v>
      </c>
      <c r="AI50" s="158">
        <v>0</v>
      </c>
      <c r="AJ50" s="158">
        <v>0</v>
      </c>
      <c r="AK50" s="158">
        <v>0</v>
      </c>
      <c r="AL50" s="158">
        <v>0</v>
      </c>
      <c r="AM50" s="158">
        <v>0</v>
      </c>
      <c r="AN50" s="158">
        <v>0</v>
      </c>
      <c r="AO50" s="158">
        <v>0</v>
      </c>
      <c r="AP50" s="158">
        <v>0</v>
      </c>
      <c r="AQ50" s="158">
        <v>0</v>
      </c>
      <c r="AR50" s="158">
        <v>0</v>
      </c>
      <c r="AS50" s="158">
        <v>0</v>
      </c>
      <c r="AT50" s="158">
        <v>0</v>
      </c>
      <c r="AU50" s="158">
        <v>0</v>
      </c>
      <c r="AV50" s="158">
        <v>0</v>
      </c>
      <c r="AW50" s="158">
        <v>0</v>
      </c>
      <c r="AX50" s="158">
        <v>0</v>
      </c>
      <c r="AY50" s="158">
        <v>0</v>
      </c>
      <c r="AZ50" s="158">
        <v>0</v>
      </c>
      <c r="BA50" s="158">
        <v>0</v>
      </c>
      <c r="BB50" s="158">
        <v>0</v>
      </c>
      <c r="BC50" s="158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8">
        <v>0</v>
      </c>
      <c r="BJ50" s="158">
        <v>0</v>
      </c>
      <c r="BK50" s="158">
        <v>0</v>
      </c>
      <c r="BL50" s="158">
        <v>0</v>
      </c>
      <c r="BM50" s="158">
        <v>0</v>
      </c>
      <c r="BN50" s="158">
        <v>0</v>
      </c>
      <c r="BO50" s="158">
        <v>0</v>
      </c>
      <c r="BP50" s="158">
        <v>0</v>
      </c>
      <c r="BQ50" s="158">
        <v>0</v>
      </c>
      <c r="BR50" s="158">
        <v>0</v>
      </c>
      <c r="BS50" s="158">
        <v>0</v>
      </c>
      <c r="BT50" s="158">
        <v>0</v>
      </c>
      <c r="BU50" s="158">
        <v>0</v>
      </c>
      <c r="BV50" s="158">
        <v>0</v>
      </c>
      <c r="BW50" s="158">
        <v>0</v>
      </c>
      <c r="BX50" s="158">
        <v>0</v>
      </c>
      <c r="BY50" s="158">
        <v>0</v>
      </c>
      <c r="BZ50" s="158">
        <v>0</v>
      </c>
      <c r="CA50" s="158">
        <v>0</v>
      </c>
      <c r="CB50" s="158">
        <v>0</v>
      </c>
      <c r="CC50" s="158">
        <v>0</v>
      </c>
      <c r="CD50" s="158">
        <v>0</v>
      </c>
      <c r="CE50" s="158">
        <v>0</v>
      </c>
      <c r="CF50" s="158">
        <v>0</v>
      </c>
      <c r="CG50" s="158">
        <v>0</v>
      </c>
      <c r="CH50" s="158">
        <v>0</v>
      </c>
      <c r="CI50" s="158">
        <v>0</v>
      </c>
      <c r="CJ50" s="158">
        <v>0</v>
      </c>
      <c r="CK50" s="158">
        <v>0</v>
      </c>
      <c r="CL50" s="158">
        <v>0</v>
      </c>
      <c r="CM50" s="158">
        <v>0</v>
      </c>
      <c r="CN50" s="158">
        <v>0</v>
      </c>
      <c r="CO50" s="158">
        <v>0</v>
      </c>
      <c r="CP50" s="158">
        <v>0</v>
      </c>
      <c r="CQ50" s="158">
        <v>0</v>
      </c>
      <c r="CR50" s="158">
        <v>0</v>
      </c>
      <c r="CS50" s="158">
        <v>0</v>
      </c>
      <c r="CT50" s="158">
        <v>0</v>
      </c>
      <c r="CU50" s="158">
        <v>0</v>
      </c>
      <c r="CV50" s="158">
        <v>0</v>
      </c>
      <c r="CW50" s="158">
        <v>0</v>
      </c>
      <c r="CX50" s="158">
        <v>0</v>
      </c>
      <c r="CY50" s="158">
        <v>0</v>
      </c>
      <c r="CZ50" s="158">
        <v>0</v>
      </c>
      <c r="DA50" s="158">
        <v>0</v>
      </c>
      <c r="DB50" s="158">
        <v>0</v>
      </c>
      <c r="DC50" s="161">
        <v>950356.31</v>
      </c>
      <c r="DD50" s="162"/>
      <c r="DE50" s="163"/>
      <c r="DF50" s="163"/>
      <c r="DG50" s="163"/>
      <c r="DH50" s="163"/>
      <c r="DI50" s="163"/>
      <c r="DJ50" s="163"/>
      <c r="DK50" s="163"/>
      <c r="DL50" s="163"/>
    </row>
    <row r="51" spans="1:116" ht="0.75" customHeight="1">
      <c r="A51" s="158" t="s">
        <v>478</v>
      </c>
      <c r="B51" s="159" t="s">
        <v>479</v>
      </c>
      <c r="C51" s="160" t="s">
        <v>480</v>
      </c>
      <c r="D51" s="161"/>
      <c r="E51" s="158">
        <v>0</v>
      </c>
      <c r="F51" s="158">
        <v>0</v>
      </c>
      <c r="G51" s="158">
        <v>1145323.16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  <c r="Y51" s="158">
        <v>0</v>
      </c>
      <c r="Z51" s="158">
        <v>0</v>
      </c>
      <c r="AA51" s="158">
        <v>0</v>
      </c>
      <c r="AB51" s="158">
        <v>0</v>
      </c>
      <c r="AC51" s="158">
        <v>0</v>
      </c>
      <c r="AD51" s="158">
        <v>0</v>
      </c>
      <c r="AE51" s="158">
        <v>0</v>
      </c>
      <c r="AF51" s="158">
        <v>0</v>
      </c>
      <c r="AG51" s="158">
        <v>0</v>
      </c>
      <c r="AH51" s="158">
        <v>0</v>
      </c>
      <c r="AI51" s="158">
        <v>0</v>
      </c>
      <c r="AJ51" s="158">
        <v>0</v>
      </c>
      <c r="AK51" s="158">
        <v>0</v>
      </c>
      <c r="AL51" s="158">
        <v>0</v>
      </c>
      <c r="AM51" s="158">
        <v>0</v>
      </c>
      <c r="AN51" s="158">
        <v>0</v>
      </c>
      <c r="AO51" s="158">
        <v>0</v>
      </c>
      <c r="AP51" s="158">
        <v>0</v>
      </c>
      <c r="AQ51" s="158">
        <v>0</v>
      </c>
      <c r="AR51" s="158">
        <v>0</v>
      </c>
      <c r="AS51" s="158">
        <v>0</v>
      </c>
      <c r="AT51" s="158">
        <v>0</v>
      </c>
      <c r="AU51" s="158">
        <v>0</v>
      </c>
      <c r="AV51" s="158">
        <v>0</v>
      </c>
      <c r="AW51" s="158">
        <v>0</v>
      </c>
      <c r="AX51" s="158">
        <v>0</v>
      </c>
      <c r="AY51" s="158">
        <v>0</v>
      </c>
      <c r="AZ51" s="158">
        <v>0</v>
      </c>
      <c r="BA51" s="158">
        <v>0</v>
      </c>
      <c r="BB51" s="158">
        <v>0</v>
      </c>
      <c r="BC51" s="158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8">
        <v>0</v>
      </c>
      <c r="BJ51" s="158">
        <v>0</v>
      </c>
      <c r="BK51" s="158">
        <v>0</v>
      </c>
      <c r="BL51" s="158">
        <v>0</v>
      </c>
      <c r="BM51" s="158">
        <v>0</v>
      </c>
      <c r="BN51" s="158">
        <v>0</v>
      </c>
      <c r="BO51" s="158">
        <v>0</v>
      </c>
      <c r="BP51" s="158">
        <v>0</v>
      </c>
      <c r="BQ51" s="158">
        <v>0</v>
      </c>
      <c r="BR51" s="158">
        <v>0</v>
      </c>
      <c r="BS51" s="158">
        <v>0</v>
      </c>
      <c r="BT51" s="158">
        <v>0</v>
      </c>
      <c r="BU51" s="158">
        <v>0</v>
      </c>
      <c r="BV51" s="158">
        <v>0</v>
      </c>
      <c r="BW51" s="158">
        <v>0</v>
      </c>
      <c r="BX51" s="158">
        <v>0</v>
      </c>
      <c r="BY51" s="158">
        <v>0</v>
      </c>
      <c r="BZ51" s="158">
        <v>0</v>
      </c>
      <c r="CA51" s="158">
        <v>0</v>
      </c>
      <c r="CB51" s="158">
        <v>0</v>
      </c>
      <c r="CC51" s="158">
        <v>0</v>
      </c>
      <c r="CD51" s="158">
        <v>0</v>
      </c>
      <c r="CE51" s="158">
        <v>0</v>
      </c>
      <c r="CF51" s="158">
        <v>0</v>
      </c>
      <c r="CG51" s="158">
        <v>0</v>
      </c>
      <c r="CH51" s="158">
        <v>0</v>
      </c>
      <c r="CI51" s="158">
        <v>0</v>
      </c>
      <c r="CJ51" s="158">
        <v>0</v>
      </c>
      <c r="CK51" s="158">
        <v>0</v>
      </c>
      <c r="CL51" s="158">
        <v>0</v>
      </c>
      <c r="CM51" s="158">
        <v>0</v>
      </c>
      <c r="CN51" s="158">
        <v>0</v>
      </c>
      <c r="CO51" s="158">
        <v>0</v>
      </c>
      <c r="CP51" s="158">
        <v>0</v>
      </c>
      <c r="CQ51" s="158">
        <v>0</v>
      </c>
      <c r="CR51" s="158">
        <v>0</v>
      </c>
      <c r="CS51" s="158">
        <v>0</v>
      </c>
      <c r="CT51" s="158">
        <v>0</v>
      </c>
      <c r="CU51" s="158">
        <v>0</v>
      </c>
      <c r="CV51" s="158">
        <v>0</v>
      </c>
      <c r="CW51" s="158">
        <v>0</v>
      </c>
      <c r="CX51" s="158">
        <v>0</v>
      </c>
      <c r="CY51" s="158">
        <v>0</v>
      </c>
      <c r="CZ51" s="158">
        <v>0</v>
      </c>
      <c r="DA51" s="158">
        <v>0</v>
      </c>
      <c r="DB51" s="158">
        <v>0</v>
      </c>
      <c r="DC51" s="161">
        <v>1145323.16</v>
      </c>
      <c r="DD51" s="162"/>
      <c r="DE51" s="163"/>
      <c r="DF51" s="163"/>
      <c r="DG51" s="163"/>
      <c r="DH51" s="163"/>
      <c r="DI51" s="163"/>
      <c r="DJ51" s="163"/>
      <c r="DK51" s="163"/>
      <c r="DL51" s="163"/>
    </row>
    <row r="52" spans="1:116" ht="0.75" customHeight="1">
      <c r="A52" s="158" t="s">
        <v>481</v>
      </c>
      <c r="B52" s="159" t="s">
        <v>482</v>
      </c>
      <c r="C52" s="160" t="s">
        <v>483</v>
      </c>
      <c r="D52" s="161"/>
      <c r="E52" s="158">
        <v>0</v>
      </c>
      <c r="F52" s="158">
        <v>0</v>
      </c>
      <c r="G52" s="158">
        <v>0</v>
      </c>
      <c r="H52" s="158">
        <v>0</v>
      </c>
      <c r="I52" s="158">
        <v>0</v>
      </c>
      <c r="J52" s="158">
        <v>0</v>
      </c>
      <c r="K52" s="158">
        <v>0</v>
      </c>
      <c r="L52" s="158">
        <v>0</v>
      </c>
      <c r="M52" s="158">
        <v>0</v>
      </c>
      <c r="N52" s="158">
        <v>0</v>
      </c>
      <c r="O52" s="158">
        <v>0</v>
      </c>
      <c r="P52" s="158">
        <v>0</v>
      </c>
      <c r="Q52" s="158">
        <v>0</v>
      </c>
      <c r="R52" s="158">
        <v>0</v>
      </c>
      <c r="S52" s="158">
        <v>0</v>
      </c>
      <c r="T52" s="158">
        <v>0</v>
      </c>
      <c r="U52" s="158">
        <v>0</v>
      </c>
      <c r="V52" s="158">
        <v>0</v>
      </c>
      <c r="W52" s="158">
        <v>0</v>
      </c>
      <c r="X52" s="158">
        <v>0</v>
      </c>
      <c r="Y52" s="158">
        <v>0</v>
      </c>
      <c r="Z52" s="158">
        <v>0</v>
      </c>
      <c r="AA52" s="158">
        <v>0</v>
      </c>
      <c r="AB52" s="158">
        <v>0</v>
      </c>
      <c r="AC52" s="158">
        <v>0</v>
      </c>
      <c r="AD52" s="158">
        <v>0</v>
      </c>
      <c r="AE52" s="158">
        <v>0</v>
      </c>
      <c r="AF52" s="158">
        <v>0</v>
      </c>
      <c r="AG52" s="158">
        <v>0</v>
      </c>
      <c r="AH52" s="158">
        <v>0</v>
      </c>
      <c r="AI52" s="158">
        <v>0</v>
      </c>
      <c r="AJ52" s="158">
        <v>0</v>
      </c>
      <c r="AK52" s="158">
        <v>0</v>
      </c>
      <c r="AL52" s="158">
        <v>0</v>
      </c>
      <c r="AM52" s="158">
        <v>0</v>
      </c>
      <c r="AN52" s="158">
        <v>0</v>
      </c>
      <c r="AO52" s="158">
        <v>0</v>
      </c>
      <c r="AP52" s="158">
        <v>0</v>
      </c>
      <c r="AQ52" s="158">
        <v>0</v>
      </c>
      <c r="AR52" s="158">
        <v>0</v>
      </c>
      <c r="AS52" s="158">
        <v>0</v>
      </c>
      <c r="AT52" s="158">
        <v>0</v>
      </c>
      <c r="AU52" s="158">
        <v>0</v>
      </c>
      <c r="AV52" s="158">
        <v>0</v>
      </c>
      <c r="AW52" s="158">
        <v>0</v>
      </c>
      <c r="AX52" s="158">
        <v>0</v>
      </c>
      <c r="AY52" s="158">
        <v>0</v>
      </c>
      <c r="AZ52" s="158">
        <v>0</v>
      </c>
      <c r="BA52" s="158">
        <v>0</v>
      </c>
      <c r="BB52" s="158">
        <v>0</v>
      </c>
      <c r="BC52" s="158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8">
        <v>0</v>
      </c>
      <c r="BJ52" s="158">
        <v>0</v>
      </c>
      <c r="BK52" s="158">
        <v>0</v>
      </c>
      <c r="BL52" s="158">
        <v>0</v>
      </c>
      <c r="BM52" s="158">
        <v>0</v>
      </c>
      <c r="BN52" s="158">
        <v>1794843.86</v>
      </c>
      <c r="BO52" s="158">
        <v>0</v>
      </c>
      <c r="BP52" s="158">
        <v>0</v>
      </c>
      <c r="BQ52" s="158">
        <v>0</v>
      </c>
      <c r="BR52" s="158">
        <v>0</v>
      </c>
      <c r="BS52" s="158">
        <v>0</v>
      </c>
      <c r="BT52" s="158">
        <v>0</v>
      </c>
      <c r="BU52" s="158">
        <v>0</v>
      </c>
      <c r="BV52" s="158">
        <v>0</v>
      </c>
      <c r="BW52" s="158">
        <v>0</v>
      </c>
      <c r="BX52" s="158">
        <v>0</v>
      </c>
      <c r="BY52" s="158">
        <v>0</v>
      </c>
      <c r="BZ52" s="158">
        <v>0</v>
      </c>
      <c r="CA52" s="158">
        <v>0</v>
      </c>
      <c r="CB52" s="158">
        <v>0</v>
      </c>
      <c r="CC52" s="158">
        <v>0</v>
      </c>
      <c r="CD52" s="158">
        <v>0</v>
      </c>
      <c r="CE52" s="158">
        <v>0</v>
      </c>
      <c r="CF52" s="158">
        <v>0</v>
      </c>
      <c r="CG52" s="158">
        <v>0</v>
      </c>
      <c r="CH52" s="158">
        <v>0</v>
      </c>
      <c r="CI52" s="158">
        <v>0</v>
      </c>
      <c r="CJ52" s="158">
        <v>0</v>
      </c>
      <c r="CK52" s="158">
        <v>0</v>
      </c>
      <c r="CL52" s="158">
        <v>0</v>
      </c>
      <c r="CM52" s="158">
        <v>0</v>
      </c>
      <c r="CN52" s="158">
        <v>0</v>
      </c>
      <c r="CO52" s="158">
        <v>0</v>
      </c>
      <c r="CP52" s="158">
        <v>0</v>
      </c>
      <c r="CQ52" s="158">
        <v>0</v>
      </c>
      <c r="CR52" s="158">
        <v>0</v>
      </c>
      <c r="CS52" s="158">
        <v>0</v>
      </c>
      <c r="CT52" s="158">
        <v>0</v>
      </c>
      <c r="CU52" s="158">
        <v>0</v>
      </c>
      <c r="CV52" s="158">
        <v>0</v>
      </c>
      <c r="CW52" s="158">
        <v>0</v>
      </c>
      <c r="CX52" s="158">
        <v>0</v>
      </c>
      <c r="CY52" s="158">
        <v>0</v>
      </c>
      <c r="CZ52" s="158">
        <v>0</v>
      </c>
      <c r="DA52" s="158">
        <v>0</v>
      </c>
      <c r="DB52" s="158">
        <v>0</v>
      </c>
      <c r="DC52" s="161">
        <v>1794843.86</v>
      </c>
      <c r="DD52" s="162"/>
      <c r="DE52" s="163"/>
      <c r="DF52" s="163"/>
      <c r="DG52" s="163"/>
      <c r="DH52" s="163"/>
      <c r="DI52" s="163"/>
      <c r="DJ52" s="163"/>
      <c r="DK52" s="163"/>
      <c r="DL52" s="163"/>
    </row>
    <row r="53" spans="1:116" ht="0.75" customHeight="1">
      <c r="A53" s="158" t="s">
        <v>484</v>
      </c>
      <c r="B53" s="159" t="s">
        <v>485</v>
      </c>
      <c r="C53" s="160" t="s">
        <v>486</v>
      </c>
      <c r="D53" s="161"/>
      <c r="E53" s="158">
        <v>0</v>
      </c>
      <c r="F53" s="158">
        <v>0</v>
      </c>
      <c r="G53" s="158">
        <v>0</v>
      </c>
      <c r="H53" s="158">
        <v>0</v>
      </c>
      <c r="I53" s="158">
        <v>0</v>
      </c>
      <c r="J53" s="158">
        <v>0</v>
      </c>
      <c r="K53" s="158">
        <v>0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8">
        <v>0</v>
      </c>
      <c r="R53" s="158">
        <v>0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58">
        <v>0</v>
      </c>
      <c r="Y53" s="158">
        <v>0</v>
      </c>
      <c r="Z53" s="158">
        <v>0</v>
      </c>
      <c r="AA53" s="158">
        <v>0</v>
      </c>
      <c r="AB53" s="158">
        <v>0</v>
      </c>
      <c r="AC53" s="158">
        <v>0</v>
      </c>
      <c r="AD53" s="158">
        <v>0</v>
      </c>
      <c r="AE53" s="158">
        <v>0</v>
      </c>
      <c r="AF53" s="158">
        <v>0</v>
      </c>
      <c r="AG53" s="158">
        <v>0</v>
      </c>
      <c r="AH53" s="158">
        <v>0</v>
      </c>
      <c r="AI53" s="158">
        <v>0</v>
      </c>
      <c r="AJ53" s="158">
        <v>0</v>
      </c>
      <c r="AK53" s="158">
        <v>0</v>
      </c>
      <c r="AL53" s="158">
        <v>0</v>
      </c>
      <c r="AM53" s="158">
        <v>0</v>
      </c>
      <c r="AN53" s="158">
        <v>0</v>
      </c>
      <c r="AO53" s="158">
        <v>0</v>
      </c>
      <c r="AP53" s="158">
        <v>0</v>
      </c>
      <c r="AQ53" s="158">
        <v>0</v>
      </c>
      <c r="AR53" s="158">
        <v>0</v>
      </c>
      <c r="AS53" s="158">
        <v>0</v>
      </c>
      <c r="AT53" s="158">
        <v>0</v>
      </c>
      <c r="AU53" s="158">
        <v>0</v>
      </c>
      <c r="AV53" s="158">
        <v>0</v>
      </c>
      <c r="AW53" s="158">
        <v>0</v>
      </c>
      <c r="AX53" s="158">
        <v>0</v>
      </c>
      <c r="AY53" s="158">
        <v>0</v>
      </c>
      <c r="AZ53" s="158">
        <v>0</v>
      </c>
      <c r="BA53" s="158">
        <v>0</v>
      </c>
      <c r="BB53" s="158">
        <v>0</v>
      </c>
      <c r="BC53" s="158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8">
        <v>0</v>
      </c>
      <c r="BJ53" s="158">
        <v>0</v>
      </c>
      <c r="BK53" s="158">
        <v>0</v>
      </c>
      <c r="BL53" s="158">
        <v>0</v>
      </c>
      <c r="BM53" s="158">
        <v>0</v>
      </c>
      <c r="BN53" s="158">
        <v>1529190.42</v>
      </c>
      <c r="BO53" s="158">
        <v>0</v>
      </c>
      <c r="BP53" s="158">
        <v>0</v>
      </c>
      <c r="BQ53" s="158">
        <v>0</v>
      </c>
      <c r="BR53" s="158">
        <v>0</v>
      </c>
      <c r="BS53" s="158">
        <v>0</v>
      </c>
      <c r="BT53" s="158">
        <v>0</v>
      </c>
      <c r="BU53" s="158">
        <v>0</v>
      </c>
      <c r="BV53" s="158">
        <v>0</v>
      </c>
      <c r="BW53" s="158">
        <v>0</v>
      </c>
      <c r="BX53" s="158">
        <v>0</v>
      </c>
      <c r="BY53" s="158">
        <v>0</v>
      </c>
      <c r="BZ53" s="158">
        <v>0</v>
      </c>
      <c r="CA53" s="158">
        <v>0</v>
      </c>
      <c r="CB53" s="158">
        <v>0</v>
      </c>
      <c r="CC53" s="158">
        <v>0</v>
      </c>
      <c r="CD53" s="158">
        <v>0</v>
      </c>
      <c r="CE53" s="158">
        <v>0</v>
      </c>
      <c r="CF53" s="158">
        <v>0</v>
      </c>
      <c r="CG53" s="158">
        <v>0</v>
      </c>
      <c r="CH53" s="158">
        <v>0</v>
      </c>
      <c r="CI53" s="158">
        <v>0</v>
      </c>
      <c r="CJ53" s="158">
        <v>0</v>
      </c>
      <c r="CK53" s="158">
        <v>0</v>
      </c>
      <c r="CL53" s="158">
        <v>0</v>
      </c>
      <c r="CM53" s="158">
        <v>0</v>
      </c>
      <c r="CN53" s="158">
        <v>0</v>
      </c>
      <c r="CO53" s="158">
        <v>0</v>
      </c>
      <c r="CP53" s="158">
        <v>0</v>
      </c>
      <c r="CQ53" s="158">
        <v>0</v>
      </c>
      <c r="CR53" s="158">
        <v>0</v>
      </c>
      <c r="CS53" s="158">
        <v>0</v>
      </c>
      <c r="CT53" s="158">
        <v>0</v>
      </c>
      <c r="CU53" s="158">
        <v>0</v>
      </c>
      <c r="CV53" s="158">
        <v>0</v>
      </c>
      <c r="CW53" s="158">
        <v>0</v>
      </c>
      <c r="CX53" s="158">
        <v>0</v>
      </c>
      <c r="CY53" s="158">
        <v>0</v>
      </c>
      <c r="CZ53" s="158">
        <v>0</v>
      </c>
      <c r="DA53" s="158">
        <v>0</v>
      </c>
      <c r="DB53" s="158">
        <v>0</v>
      </c>
      <c r="DC53" s="161">
        <v>1529190.42</v>
      </c>
      <c r="DD53" s="162"/>
      <c r="DE53" s="163"/>
      <c r="DF53" s="163"/>
      <c r="DG53" s="163"/>
      <c r="DH53" s="163"/>
      <c r="DI53" s="163"/>
      <c r="DJ53" s="163"/>
      <c r="DK53" s="163"/>
      <c r="DL53" s="163"/>
    </row>
    <row r="54" spans="1:116" ht="0.75" customHeight="1">
      <c r="A54" s="158" t="s">
        <v>487</v>
      </c>
      <c r="B54" s="159" t="s">
        <v>488</v>
      </c>
      <c r="C54" s="160" t="s">
        <v>489</v>
      </c>
      <c r="D54" s="161"/>
      <c r="E54" s="158">
        <v>0</v>
      </c>
      <c r="F54" s="158">
        <v>0</v>
      </c>
      <c r="G54" s="158">
        <v>0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58">
        <v>0</v>
      </c>
      <c r="W54" s="158">
        <v>0</v>
      </c>
      <c r="X54" s="158">
        <v>0</v>
      </c>
      <c r="Y54" s="158">
        <v>0</v>
      </c>
      <c r="Z54" s="158">
        <v>0</v>
      </c>
      <c r="AA54" s="158">
        <v>0</v>
      </c>
      <c r="AB54" s="158">
        <v>0</v>
      </c>
      <c r="AC54" s="158">
        <v>0</v>
      </c>
      <c r="AD54" s="158">
        <v>0</v>
      </c>
      <c r="AE54" s="158">
        <v>0</v>
      </c>
      <c r="AF54" s="158">
        <v>0</v>
      </c>
      <c r="AG54" s="158">
        <v>0</v>
      </c>
      <c r="AH54" s="158">
        <v>0</v>
      </c>
      <c r="AI54" s="158">
        <v>0</v>
      </c>
      <c r="AJ54" s="158">
        <v>0</v>
      </c>
      <c r="AK54" s="158">
        <v>0</v>
      </c>
      <c r="AL54" s="158">
        <v>0</v>
      </c>
      <c r="AM54" s="158">
        <v>0</v>
      </c>
      <c r="AN54" s="158">
        <v>0</v>
      </c>
      <c r="AO54" s="158">
        <v>0</v>
      </c>
      <c r="AP54" s="158">
        <v>0</v>
      </c>
      <c r="AQ54" s="158">
        <v>0</v>
      </c>
      <c r="AR54" s="158">
        <v>0</v>
      </c>
      <c r="AS54" s="158">
        <v>0</v>
      </c>
      <c r="AT54" s="158">
        <v>0</v>
      </c>
      <c r="AU54" s="158">
        <v>0</v>
      </c>
      <c r="AV54" s="158">
        <v>0</v>
      </c>
      <c r="AW54" s="158">
        <v>0</v>
      </c>
      <c r="AX54" s="158">
        <v>0</v>
      </c>
      <c r="AY54" s="158">
        <v>0</v>
      </c>
      <c r="AZ54" s="158">
        <v>0</v>
      </c>
      <c r="BA54" s="158">
        <v>0</v>
      </c>
      <c r="BB54" s="158">
        <v>0</v>
      </c>
      <c r="BC54" s="158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8">
        <v>0</v>
      </c>
      <c r="BJ54" s="158">
        <v>0</v>
      </c>
      <c r="BK54" s="158">
        <v>0</v>
      </c>
      <c r="BL54" s="158">
        <v>0</v>
      </c>
      <c r="BM54" s="158">
        <v>0</v>
      </c>
      <c r="BN54" s="158">
        <v>1342735.47</v>
      </c>
      <c r="BO54" s="158">
        <v>0</v>
      </c>
      <c r="BP54" s="158">
        <v>0</v>
      </c>
      <c r="BQ54" s="158">
        <v>0</v>
      </c>
      <c r="BR54" s="158">
        <v>0</v>
      </c>
      <c r="BS54" s="158">
        <v>0</v>
      </c>
      <c r="BT54" s="158">
        <v>0</v>
      </c>
      <c r="BU54" s="158">
        <v>0</v>
      </c>
      <c r="BV54" s="158">
        <v>0</v>
      </c>
      <c r="BW54" s="158">
        <v>0</v>
      </c>
      <c r="BX54" s="158">
        <v>0</v>
      </c>
      <c r="BY54" s="158">
        <v>0</v>
      </c>
      <c r="BZ54" s="158">
        <v>0</v>
      </c>
      <c r="CA54" s="158">
        <v>0</v>
      </c>
      <c r="CB54" s="158">
        <v>0</v>
      </c>
      <c r="CC54" s="158">
        <v>0</v>
      </c>
      <c r="CD54" s="158">
        <v>0</v>
      </c>
      <c r="CE54" s="158">
        <v>0</v>
      </c>
      <c r="CF54" s="158">
        <v>0</v>
      </c>
      <c r="CG54" s="158">
        <v>0</v>
      </c>
      <c r="CH54" s="158">
        <v>0</v>
      </c>
      <c r="CI54" s="158">
        <v>0</v>
      </c>
      <c r="CJ54" s="158">
        <v>0</v>
      </c>
      <c r="CK54" s="158">
        <v>0</v>
      </c>
      <c r="CL54" s="158">
        <v>0</v>
      </c>
      <c r="CM54" s="158">
        <v>0</v>
      </c>
      <c r="CN54" s="158">
        <v>0</v>
      </c>
      <c r="CO54" s="158">
        <v>0</v>
      </c>
      <c r="CP54" s="158">
        <v>0</v>
      </c>
      <c r="CQ54" s="158">
        <v>0</v>
      </c>
      <c r="CR54" s="158">
        <v>0</v>
      </c>
      <c r="CS54" s="158">
        <v>0</v>
      </c>
      <c r="CT54" s="158">
        <v>0</v>
      </c>
      <c r="CU54" s="158">
        <v>0</v>
      </c>
      <c r="CV54" s="158">
        <v>0</v>
      </c>
      <c r="CW54" s="158">
        <v>0</v>
      </c>
      <c r="CX54" s="158">
        <v>0</v>
      </c>
      <c r="CY54" s="158">
        <v>0</v>
      </c>
      <c r="CZ54" s="158">
        <v>0</v>
      </c>
      <c r="DA54" s="158">
        <v>0</v>
      </c>
      <c r="DB54" s="158">
        <v>0</v>
      </c>
      <c r="DC54" s="161">
        <v>1342735.47</v>
      </c>
      <c r="DD54" s="162"/>
      <c r="DE54" s="163"/>
      <c r="DF54" s="163"/>
      <c r="DG54" s="163"/>
      <c r="DH54" s="163"/>
      <c r="DI54" s="163"/>
      <c r="DJ54" s="163"/>
      <c r="DK54" s="163"/>
      <c r="DL54" s="163"/>
    </row>
    <row r="55" spans="1:116" ht="0.75" customHeight="1">
      <c r="A55" s="158" t="s">
        <v>490</v>
      </c>
      <c r="B55" s="159" t="s">
        <v>491</v>
      </c>
      <c r="C55" s="160" t="s">
        <v>492</v>
      </c>
      <c r="D55" s="161"/>
      <c r="E55" s="158">
        <v>0</v>
      </c>
      <c r="F55" s="158">
        <v>0</v>
      </c>
      <c r="G55" s="158">
        <v>0</v>
      </c>
      <c r="H55" s="158">
        <v>0</v>
      </c>
      <c r="I55" s="158">
        <v>0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8">
        <v>0</v>
      </c>
      <c r="R55" s="158">
        <v>0</v>
      </c>
      <c r="S55" s="158">
        <v>0</v>
      </c>
      <c r="T55" s="158">
        <v>0</v>
      </c>
      <c r="U55" s="158">
        <v>0</v>
      </c>
      <c r="V55" s="158">
        <v>0</v>
      </c>
      <c r="W55" s="158">
        <v>0</v>
      </c>
      <c r="X55" s="158">
        <v>0</v>
      </c>
      <c r="Y55" s="158">
        <v>0</v>
      </c>
      <c r="Z55" s="158">
        <v>0</v>
      </c>
      <c r="AA55" s="158">
        <v>0</v>
      </c>
      <c r="AB55" s="158">
        <v>0</v>
      </c>
      <c r="AC55" s="158">
        <v>0</v>
      </c>
      <c r="AD55" s="158">
        <v>0</v>
      </c>
      <c r="AE55" s="158">
        <v>0</v>
      </c>
      <c r="AF55" s="158">
        <v>0</v>
      </c>
      <c r="AG55" s="158">
        <v>0</v>
      </c>
      <c r="AH55" s="158">
        <v>0</v>
      </c>
      <c r="AI55" s="158">
        <v>0</v>
      </c>
      <c r="AJ55" s="158">
        <v>0</v>
      </c>
      <c r="AK55" s="158">
        <v>0</v>
      </c>
      <c r="AL55" s="158">
        <v>0</v>
      </c>
      <c r="AM55" s="158">
        <v>0</v>
      </c>
      <c r="AN55" s="158">
        <v>0</v>
      </c>
      <c r="AO55" s="158">
        <v>0</v>
      </c>
      <c r="AP55" s="158">
        <v>0</v>
      </c>
      <c r="AQ55" s="158">
        <v>0</v>
      </c>
      <c r="AR55" s="158">
        <v>0</v>
      </c>
      <c r="AS55" s="158">
        <v>0</v>
      </c>
      <c r="AT55" s="158">
        <v>0</v>
      </c>
      <c r="AU55" s="158">
        <v>0</v>
      </c>
      <c r="AV55" s="158">
        <v>0</v>
      </c>
      <c r="AW55" s="158">
        <v>0</v>
      </c>
      <c r="AX55" s="158">
        <v>0</v>
      </c>
      <c r="AY55" s="158">
        <v>0</v>
      </c>
      <c r="AZ55" s="158">
        <v>0</v>
      </c>
      <c r="BA55" s="158">
        <v>0</v>
      </c>
      <c r="BB55" s="158">
        <v>0</v>
      </c>
      <c r="BC55" s="158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8">
        <v>0</v>
      </c>
      <c r="BJ55" s="158">
        <v>0</v>
      </c>
      <c r="BK55" s="158">
        <v>0</v>
      </c>
      <c r="BL55" s="158">
        <v>0</v>
      </c>
      <c r="BM55" s="158">
        <v>0</v>
      </c>
      <c r="BN55" s="158">
        <v>152332.87</v>
      </c>
      <c r="BO55" s="158">
        <v>0</v>
      </c>
      <c r="BP55" s="158">
        <v>0</v>
      </c>
      <c r="BQ55" s="158">
        <v>0</v>
      </c>
      <c r="BR55" s="158">
        <v>0</v>
      </c>
      <c r="BS55" s="158">
        <v>0</v>
      </c>
      <c r="BT55" s="158">
        <v>0</v>
      </c>
      <c r="BU55" s="158">
        <v>0</v>
      </c>
      <c r="BV55" s="158">
        <v>0</v>
      </c>
      <c r="BW55" s="158">
        <v>0</v>
      </c>
      <c r="BX55" s="158">
        <v>0</v>
      </c>
      <c r="BY55" s="158">
        <v>0</v>
      </c>
      <c r="BZ55" s="158">
        <v>0</v>
      </c>
      <c r="CA55" s="158">
        <v>0</v>
      </c>
      <c r="CB55" s="158">
        <v>0</v>
      </c>
      <c r="CC55" s="158">
        <v>0</v>
      </c>
      <c r="CD55" s="158">
        <v>0</v>
      </c>
      <c r="CE55" s="158">
        <v>0</v>
      </c>
      <c r="CF55" s="158">
        <v>0</v>
      </c>
      <c r="CG55" s="158">
        <v>0</v>
      </c>
      <c r="CH55" s="158">
        <v>0</v>
      </c>
      <c r="CI55" s="158">
        <v>0</v>
      </c>
      <c r="CJ55" s="158">
        <v>0</v>
      </c>
      <c r="CK55" s="158">
        <v>0</v>
      </c>
      <c r="CL55" s="158">
        <v>0</v>
      </c>
      <c r="CM55" s="158">
        <v>0</v>
      </c>
      <c r="CN55" s="158">
        <v>0</v>
      </c>
      <c r="CO55" s="158">
        <v>0</v>
      </c>
      <c r="CP55" s="158">
        <v>0</v>
      </c>
      <c r="CQ55" s="158">
        <v>0</v>
      </c>
      <c r="CR55" s="158">
        <v>0</v>
      </c>
      <c r="CS55" s="158">
        <v>0</v>
      </c>
      <c r="CT55" s="158">
        <v>0</v>
      </c>
      <c r="CU55" s="158">
        <v>0</v>
      </c>
      <c r="CV55" s="158">
        <v>0</v>
      </c>
      <c r="CW55" s="158">
        <v>0</v>
      </c>
      <c r="CX55" s="158">
        <v>0</v>
      </c>
      <c r="CY55" s="158">
        <v>0</v>
      </c>
      <c r="CZ55" s="158">
        <v>0</v>
      </c>
      <c r="DA55" s="158">
        <v>0</v>
      </c>
      <c r="DB55" s="158">
        <v>0</v>
      </c>
      <c r="DC55" s="161">
        <v>152332.87</v>
      </c>
      <c r="DD55" s="162"/>
      <c r="DE55" s="163"/>
      <c r="DF55" s="163"/>
      <c r="DG55" s="163"/>
      <c r="DH55" s="163"/>
      <c r="DI55" s="163"/>
      <c r="DJ55" s="163"/>
      <c r="DK55" s="163"/>
      <c r="DL55" s="163"/>
    </row>
    <row r="56" spans="1:116" ht="0.75" customHeight="1">
      <c r="A56" s="158" t="s">
        <v>493</v>
      </c>
      <c r="B56" s="159" t="s">
        <v>494</v>
      </c>
      <c r="C56" s="160" t="s">
        <v>495</v>
      </c>
      <c r="D56" s="161"/>
      <c r="E56" s="158">
        <v>0</v>
      </c>
      <c r="F56" s="158">
        <v>0</v>
      </c>
      <c r="G56" s="158">
        <v>25517.99</v>
      </c>
      <c r="H56" s="158">
        <v>0</v>
      </c>
      <c r="I56" s="158">
        <v>0</v>
      </c>
      <c r="J56" s="158">
        <v>0</v>
      </c>
      <c r="K56" s="158">
        <v>0</v>
      </c>
      <c r="L56" s="158">
        <v>0</v>
      </c>
      <c r="M56" s="158">
        <v>0</v>
      </c>
      <c r="N56" s="158">
        <v>0</v>
      </c>
      <c r="O56" s="158">
        <v>0</v>
      </c>
      <c r="P56" s="158">
        <v>0</v>
      </c>
      <c r="Q56" s="158">
        <v>0</v>
      </c>
      <c r="R56" s="158">
        <v>0</v>
      </c>
      <c r="S56" s="158">
        <v>0</v>
      </c>
      <c r="T56" s="158">
        <v>0</v>
      </c>
      <c r="U56" s="158">
        <v>0</v>
      </c>
      <c r="V56" s="158">
        <v>0</v>
      </c>
      <c r="W56" s="158">
        <v>0</v>
      </c>
      <c r="X56" s="158">
        <v>0</v>
      </c>
      <c r="Y56" s="158">
        <v>0</v>
      </c>
      <c r="Z56" s="158">
        <v>0</v>
      </c>
      <c r="AA56" s="158">
        <v>0</v>
      </c>
      <c r="AB56" s="158">
        <v>0</v>
      </c>
      <c r="AC56" s="158">
        <v>0</v>
      </c>
      <c r="AD56" s="158">
        <v>0</v>
      </c>
      <c r="AE56" s="158">
        <v>0</v>
      </c>
      <c r="AF56" s="158">
        <v>0</v>
      </c>
      <c r="AG56" s="158">
        <v>0</v>
      </c>
      <c r="AH56" s="158">
        <v>0</v>
      </c>
      <c r="AI56" s="158">
        <v>0</v>
      </c>
      <c r="AJ56" s="158">
        <v>0</v>
      </c>
      <c r="AK56" s="158">
        <v>0</v>
      </c>
      <c r="AL56" s="158">
        <v>0</v>
      </c>
      <c r="AM56" s="158">
        <v>0</v>
      </c>
      <c r="AN56" s="158">
        <v>0</v>
      </c>
      <c r="AO56" s="158">
        <v>0</v>
      </c>
      <c r="AP56" s="158">
        <v>0</v>
      </c>
      <c r="AQ56" s="158">
        <v>0</v>
      </c>
      <c r="AR56" s="158">
        <v>0</v>
      </c>
      <c r="AS56" s="158">
        <v>0</v>
      </c>
      <c r="AT56" s="158">
        <v>0</v>
      </c>
      <c r="AU56" s="158">
        <v>0</v>
      </c>
      <c r="AV56" s="158">
        <v>0</v>
      </c>
      <c r="AW56" s="158">
        <v>0</v>
      </c>
      <c r="AX56" s="158">
        <v>0</v>
      </c>
      <c r="AY56" s="158">
        <v>0</v>
      </c>
      <c r="AZ56" s="158">
        <v>0</v>
      </c>
      <c r="BA56" s="158">
        <v>0</v>
      </c>
      <c r="BB56" s="158">
        <v>0</v>
      </c>
      <c r="BC56" s="158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8">
        <v>0</v>
      </c>
      <c r="BJ56" s="158">
        <v>0</v>
      </c>
      <c r="BK56" s="158">
        <v>0</v>
      </c>
      <c r="BL56" s="158">
        <v>0</v>
      </c>
      <c r="BM56" s="158">
        <v>0</v>
      </c>
      <c r="BN56" s="158">
        <v>0</v>
      </c>
      <c r="BO56" s="158">
        <v>0</v>
      </c>
      <c r="BP56" s="158">
        <v>0</v>
      </c>
      <c r="BQ56" s="158">
        <v>0</v>
      </c>
      <c r="BR56" s="158">
        <v>0</v>
      </c>
      <c r="BS56" s="158">
        <v>0</v>
      </c>
      <c r="BT56" s="158">
        <v>0</v>
      </c>
      <c r="BU56" s="158">
        <v>0</v>
      </c>
      <c r="BV56" s="158">
        <v>0</v>
      </c>
      <c r="BW56" s="158">
        <v>0</v>
      </c>
      <c r="BX56" s="158">
        <v>0</v>
      </c>
      <c r="BY56" s="158">
        <v>0</v>
      </c>
      <c r="BZ56" s="158">
        <v>0</v>
      </c>
      <c r="CA56" s="158">
        <v>0</v>
      </c>
      <c r="CB56" s="158">
        <v>0</v>
      </c>
      <c r="CC56" s="158">
        <v>0</v>
      </c>
      <c r="CD56" s="158">
        <v>0</v>
      </c>
      <c r="CE56" s="158">
        <v>0</v>
      </c>
      <c r="CF56" s="158">
        <v>0</v>
      </c>
      <c r="CG56" s="158">
        <v>0</v>
      </c>
      <c r="CH56" s="158">
        <v>0</v>
      </c>
      <c r="CI56" s="158">
        <v>0</v>
      </c>
      <c r="CJ56" s="158">
        <v>0</v>
      </c>
      <c r="CK56" s="158">
        <v>0</v>
      </c>
      <c r="CL56" s="158">
        <v>0</v>
      </c>
      <c r="CM56" s="158">
        <v>0</v>
      </c>
      <c r="CN56" s="158">
        <v>0</v>
      </c>
      <c r="CO56" s="158">
        <v>0</v>
      </c>
      <c r="CP56" s="158">
        <v>0</v>
      </c>
      <c r="CQ56" s="158">
        <v>0</v>
      </c>
      <c r="CR56" s="158">
        <v>0</v>
      </c>
      <c r="CS56" s="158">
        <v>0</v>
      </c>
      <c r="CT56" s="158">
        <v>0</v>
      </c>
      <c r="CU56" s="158">
        <v>0</v>
      </c>
      <c r="CV56" s="158">
        <v>0</v>
      </c>
      <c r="CW56" s="158">
        <v>0</v>
      </c>
      <c r="CX56" s="158">
        <v>0</v>
      </c>
      <c r="CY56" s="158">
        <v>0</v>
      </c>
      <c r="CZ56" s="158">
        <v>0</v>
      </c>
      <c r="DA56" s="158">
        <v>0</v>
      </c>
      <c r="DB56" s="158">
        <v>0</v>
      </c>
      <c r="DC56" s="161">
        <v>25517.99</v>
      </c>
      <c r="DD56" s="162"/>
      <c r="DE56" s="163"/>
      <c r="DF56" s="163"/>
      <c r="DG56" s="163"/>
      <c r="DH56" s="163"/>
      <c r="DI56" s="163"/>
      <c r="DJ56" s="163"/>
      <c r="DK56" s="163"/>
      <c r="DL56" s="163"/>
    </row>
    <row r="57" spans="1:116" ht="0.75" customHeight="1">
      <c r="A57" s="158" t="s">
        <v>496</v>
      </c>
      <c r="B57" s="159" t="s">
        <v>497</v>
      </c>
      <c r="C57" s="160" t="s">
        <v>498</v>
      </c>
      <c r="D57" s="161"/>
      <c r="E57" s="158">
        <v>0</v>
      </c>
      <c r="F57" s="158">
        <v>0</v>
      </c>
      <c r="G57" s="158">
        <v>1287070.14</v>
      </c>
      <c r="H57" s="158">
        <v>0</v>
      </c>
      <c r="I57" s="158">
        <v>0</v>
      </c>
      <c r="J57" s="158">
        <v>0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8">
        <v>0</v>
      </c>
      <c r="R57" s="158">
        <v>0</v>
      </c>
      <c r="S57" s="158">
        <v>0</v>
      </c>
      <c r="T57" s="158">
        <v>0</v>
      </c>
      <c r="U57" s="158">
        <v>0</v>
      </c>
      <c r="V57" s="158">
        <v>0</v>
      </c>
      <c r="W57" s="158">
        <v>0</v>
      </c>
      <c r="X57" s="158">
        <v>0</v>
      </c>
      <c r="Y57" s="158">
        <v>0</v>
      </c>
      <c r="Z57" s="158">
        <v>0</v>
      </c>
      <c r="AA57" s="158">
        <v>0</v>
      </c>
      <c r="AB57" s="158">
        <v>0</v>
      </c>
      <c r="AC57" s="158">
        <v>0</v>
      </c>
      <c r="AD57" s="158">
        <v>0</v>
      </c>
      <c r="AE57" s="158">
        <v>0</v>
      </c>
      <c r="AF57" s="158">
        <v>0</v>
      </c>
      <c r="AG57" s="158">
        <v>0</v>
      </c>
      <c r="AH57" s="158">
        <v>0</v>
      </c>
      <c r="AI57" s="158">
        <v>0</v>
      </c>
      <c r="AJ57" s="158">
        <v>0</v>
      </c>
      <c r="AK57" s="158">
        <v>0</v>
      </c>
      <c r="AL57" s="158">
        <v>0</v>
      </c>
      <c r="AM57" s="158">
        <v>0</v>
      </c>
      <c r="AN57" s="158">
        <v>0</v>
      </c>
      <c r="AO57" s="158">
        <v>0</v>
      </c>
      <c r="AP57" s="158">
        <v>0</v>
      </c>
      <c r="AQ57" s="158">
        <v>0</v>
      </c>
      <c r="AR57" s="158">
        <v>0</v>
      </c>
      <c r="AS57" s="158">
        <v>0</v>
      </c>
      <c r="AT57" s="158">
        <v>0</v>
      </c>
      <c r="AU57" s="158">
        <v>0</v>
      </c>
      <c r="AV57" s="158">
        <v>0</v>
      </c>
      <c r="AW57" s="158">
        <v>0</v>
      </c>
      <c r="AX57" s="158">
        <v>0</v>
      </c>
      <c r="AY57" s="158">
        <v>0</v>
      </c>
      <c r="AZ57" s="158">
        <v>0</v>
      </c>
      <c r="BA57" s="158">
        <v>0</v>
      </c>
      <c r="BB57" s="158">
        <v>0</v>
      </c>
      <c r="BC57" s="158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8">
        <v>0</v>
      </c>
      <c r="BJ57" s="158">
        <v>0</v>
      </c>
      <c r="BK57" s="158">
        <v>0</v>
      </c>
      <c r="BL57" s="158">
        <v>0</v>
      </c>
      <c r="BM57" s="158">
        <v>0</v>
      </c>
      <c r="BN57" s="158">
        <v>0</v>
      </c>
      <c r="BO57" s="158">
        <v>0</v>
      </c>
      <c r="BP57" s="158">
        <v>0</v>
      </c>
      <c r="BQ57" s="158">
        <v>0</v>
      </c>
      <c r="BR57" s="158">
        <v>0</v>
      </c>
      <c r="BS57" s="158">
        <v>0</v>
      </c>
      <c r="BT57" s="158">
        <v>0</v>
      </c>
      <c r="BU57" s="158">
        <v>0</v>
      </c>
      <c r="BV57" s="158">
        <v>0</v>
      </c>
      <c r="BW57" s="158">
        <v>0</v>
      </c>
      <c r="BX57" s="158">
        <v>0</v>
      </c>
      <c r="BY57" s="158">
        <v>0</v>
      </c>
      <c r="BZ57" s="158">
        <v>0</v>
      </c>
      <c r="CA57" s="158">
        <v>0</v>
      </c>
      <c r="CB57" s="158">
        <v>0</v>
      </c>
      <c r="CC57" s="158">
        <v>0</v>
      </c>
      <c r="CD57" s="158">
        <v>0</v>
      </c>
      <c r="CE57" s="158">
        <v>0</v>
      </c>
      <c r="CF57" s="158">
        <v>0</v>
      </c>
      <c r="CG57" s="158">
        <v>0</v>
      </c>
      <c r="CH57" s="158">
        <v>0</v>
      </c>
      <c r="CI57" s="158">
        <v>0</v>
      </c>
      <c r="CJ57" s="158">
        <v>0</v>
      </c>
      <c r="CK57" s="158">
        <v>0</v>
      </c>
      <c r="CL57" s="158">
        <v>0</v>
      </c>
      <c r="CM57" s="158">
        <v>0</v>
      </c>
      <c r="CN57" s="158">
        <v>0</v>
      </c>
      <c r="CO57" s="158">
        <v>0</v>
      </c>
      <c r="CP57" s="158">
        <v>0</v>
      </c>
      <c r="CQ57" s="158">
        <v>0</v>
      </c>
      <c r="CR57" s="158">
        <v>0</v>
      </c>
      <c r="CS57" s="158">
        <v>0</v>
      </c>
      <c r="CT57" s="158">
        <v>0</v>
      </c>
      <c r="CU57" s="158">
        <v>0</v>
      </c>
      <c r="CV57" s="158">
        <v>0</v>
      </c>
      <c r="CW57" s="158">
        <v>0</v>
      </c>
      <c r="CX57" s="158">
        <v>0</v>
      </c>
      <c r="CY57" s="158">
        <v>0</v>
      </c>
      <c r="CZ57" s="158">
        <v>0</v>
      </c>
      <c r="DA57" s="158">
        <v>0</v>
      </c>
      <c r="DB57" s="158">
        <v>0</v>
      </c>
      <c r="DC57" s="161">
        <v>1287070.14</v>
      </c>
      <c r="DD57" s="162"/>
      <c r="DE57" s="163"/>
      <c r="DF57" s="163"/>
      <c r="DG57" s="163"/>
      <c r="DH57" s="163"/>
      <c r="DI57" s="163"/>
      <c r="DJ57" s="163"/>
      <c r="DK57" s="163"/>
      <c r="DL57" s="163"/>
    </row>
    <row r="58" spans="1:116" ht="0.75" customHeight="1">
      <c r="A58" s="158" t="s">
        <v>499</v>
      </c>
      <c r="B58" s="159" t="s">
        <v>500</v>
      </c>
      <c r="C58" s="160" t="s">
        <v>501</v>
      </c>
      <c r="D58" s="161"/>
      <c r="E58" s="158">
        <v>0</v>
      </c>
      <c r="F58" s="158">
        <v>0</v>
      </c>
      <c r="G58" s="158">
        <v>298905.82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v>0</v>
      </c>
      <c r="R58" s="158">
        <v>0</v>
      </c>
      <c r="S58" s="158">
        <v>0</v>
      </c>
      <c r="T58" s="158">
        <v>0</v>
      </c>
      <c r="U58" s="158">
        <v>0</v>
      </c>
      <c r="V58" s="158">
        <v>0</v>
      </c>
      <c r="W58" s="158">
        <v>0</v>
      </c>
      <c r="X58" s="158">
        <v>0</v>
      </c>
      <c r="Y58" s="158">
        <v>0</v>
      </c>
      <c r="Z58" s="158">
        <v>0</v>
      </c>
      <c r="AA58" s="158">
        <v>0</v>
      </c>
      <c r="AB58" s="158">
        <v>0</v>
      </c>
      <c r="AC58" s="158">
        <v>0</v>
      </c>
      <c r="AD58" s="158">
        <v>0</v>
      </c>
      <c r="AE58" s="158">
        <v>0</v>
      </c>
      <c r="AF58" s="158">
        <v>0</v>
      </c>
      <c r="AG58" s="158">
        <v>0</v>
      </c>
      <c r="AH58" s="158">
        <v>0</v>
      </c>
      <c r="AI58" s="158">
        <v>0</v>
      </c>
      <c r="AJ58" s="158">
        <v>0</v>
      </c>
      <c r="AK58" s="158">
        <v>0</v>
      </c>
      <c r="AL58" s="158">
        <v>0</v>
      </c>
      <c r="AM58" s="158">
        <v>0</v>
      </c>
      <c r="AN58" s="158">
        <v>0</v>
      </c>
      <c r="AO58" s="158">
        <v>0</v>
      </c>
      <c r="AP58" s="158">
        <v>0</v>
      </c>
      <c r="AQ58" s="158">
        <v>0</v>
      </c>
      <c r="AR58" s="158">
        <v>0</v>
      </c>
      <c r="AS58" s="158">
        <v>0</v>
      </c>
      <c r="AT58" s="158">
        <v>0</v>
      </c>
      <c r="AU58" s="158">
        <v>0</v>
      </c>
      <c r="AV58" s="158">
        <v>0</v>
      </c>
      <c r="AW58" s="158">
        <v>0</v>
      </c>
      <c r="AX58" s="158">
        <v>0</v>
      </c>
      <c r="AY58" s="158">
        <v>0</v>
      </c>
      <c r="AZ58" s="158">
        <v>0</v>
      </c>
      <c r="BA58" s="158">
        <v>0</v>
      </c>
      <c r="BB58" s="158">
        <v>0</v>
      </c>
      <c r="BC58" s="158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8">
        <v>0</v>
      </c>
      <c r="BJ58" s="158">
        <v>0</v>
      </c>
      <c r="BK58" s="158">
        <v>0</v>
      </c>
      <c r="BL58" s="158">
        <v>0</v>
      </c>
      <c r="BM58" s="158">
        <v>0</v>
      </c>
      <c r="BN58" s="158">
        <v>0</v>
      </c>
      <c r="BO58" s="158">
        <v>0</v>
      </c>
      <c r="BP58" s="158">
        <v>0</v>
      </c>
      <c r="BQ58" s="158">
        <v>0</v>
      </c>
      <c r="BR58" s="158">
        <v>0</v>
      </c>
      <c r="BS58" s="158">
        <v>0</v>
      </c>
      <c r="BT58" s="158">
        <v>0</v>
      </c>
      <c r="BU58" s="158">
        <v>0</v>
      </c>
      <c r="BV58" s="158">
        <v>0</v>
      </c>
      <c r="BW58" s="158">
        <v>0</v>
      </c>
      <c r="BX58" s="158">
        <v>0</v>
      </c>
      <c r="BY58" s="158">
        <v>0</v>
      </c>
      <c r="BZ58" s="158">
        <v>0</v>
      </c>
      <c r="CA58" s="158">
        <v>0</v>
      </c>
      <c r="CB58" s="158">
        <v>0</v>
      </c>
      <c r="CC58" s="158">
        <v>0</v>
      </c>
      <c r="CD58" s="158">
        <v>0</v>
      </c>
      <c r="CE58" s="158">
        <v>0</v>
      </c>
      <c r="CF58" s="158">
        <v>0</v>
      </c>
      <c r="CG58" s="158">
        <v>0</v>
      </c>
      <c r="CH58" s="158">
        <v>0</v>
      </c>
      <c r="CI58" s="158">
        <v>0</v>
      </c>
      <c r="CJ58" s="158">
        <v>0</v>
      </c>
      <c r="CK58" s="158">
        <v>0</v>
      </c>
      <c r="CL58" s="158">
        <v>0</v>
      </c>
      <c r="CM58" s="158">
        <v>0</v>
      </c>
      <c r="CN58" s="158">
        <v>0</v>
      </c>
      <c r="CO58" s="158">
        <v>0</v>
      </c>
      <c r="CP58" s="158">
        <v>0</v>
      </c>
      <c r="CQ58" s="158">
        <v>0</v>
      </c>
      <c r="CR58" s="158">
        <v>0</v>
      </c>
      <c r="CS58" s="158">
        <v>0</v>
      </c>
      <c r="CT58" s="158">
        <v>0</v>
      </c>
      <c r="CU58" s="158">
        <v>0</v>
      </c>
      <c r="CV58" s="158">
        <v>0</v>
      </c>
      <c r="CW58" s="158">
        <v>0</v>
      </c>
      <c r="CX58" s="158">
        <v>0</v>
      </c>
      <c r="CY58" s="158">
        <v>0</v>
      </c>
      <c r="CZ58" s="158">
        <v>0</v>
      </c>
      <c r="DA58" s="158">
        <v>0</v>
      </c>
      <c r="DB58" s="158">
        <v>0</v>
      </c>
      <c r="DC58" s="161">
        <v>298905.82</v>
      </c>
      <c r="DD58" s="162"/>
      <c r="DE58" s="163"/>
      <c r="DF58" s="163"/>
      <c r="DG58" s="163"/>
      <c r="DH58" s="163"/>
      <c r="DI58" s="163"/>
      <c r="DJ58" s="163"/>
      <c r="DK58" s="163"/>
      <c r="DL58" s="163"/>
    </row>
    <row r="59" spans="1:116" ht="0.75" customHeight="1">
      <c r="A59" s="158" t="s">
        <v>502</v>
      </c>
      <c r="B59" s="159" t="s">
        <v>503</v>
      </c>
      <c r="C59" s="160" t="s">
        <v>504</v>
      </c>
      <c r="D59" s="161"/>
      <c r="E59" s="158">
        <v>0</v>
      </c>
      <c r="F59" s="158">
        <v>0</v>
      </c>
      <c r="G59" s="158">
        <v>7260072.26</v>
      </c>
      <c r="H59" s="158">
        <v>0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8">
        <v>0</v>
      </c>
      <c r="R59" s="158">
        <v>0</v>
      </c>
      <c r="S59" s="158">
        <v>0</v>
      </c>
      <c r="T59" s="158">
        <v>0</v>
      </c>
      <c r="U59" s="158">
        <v>0</v>
      </c>
      <c r="V59" s="158">
        <v>0</v>
      </c>
      <c r="W59" s="158">
        <v>0</v>
      </c>
      <c r="X59" s="158">
        <v>0</v>
      </c>
      <c r="Y59" s="158">
        <v>0</v>
      </c>
      <c r="Z59" s="158">
        <v>0</v>
      </c>
      <c r="AA59" s="158">
        <v>0</v>
      </c>
      <c r="AB59" s="158">
        <v>0</v>
      </c>
      <c r="AC59" s="158">
        <v>0</v>
      </c>
      <c r="AD59" s="158">
        <v>0</v>
      </c>
      <c r="AE59" s="158">
        <v>0</v>
      </c>
      <c r="AF59" s="158">
        <v>0</v>
      </c>
      <c r="AG59" s="158">
        <v>0</v>
      </c>
      <c r="AH59" s="158">
        <v>0</v>
      </c>
      <c r="AI59" s="158">
        <v>0</v>
      </c>
      <c r="AJ59" s="158">
        <v>0</v>
      </c>
      <c r="AK59" s="158">
        <v>0</v>
      </c>
      <c r="AL59" s="158">
        <v>0</v>
      </c>
      <c r="AM59" s="158">
        <v>0</v>
      </c>
      <c r="AN59" s="158">
        <v>0</v>
      </c>
      <c r="AO59" s="158">
        <v>0</v>
      </c>
      <c r="AP59" s="158">
        <v>0</v>
      </c>
      <c r="AQ59" s="158">
        <v>0</v>
      </c>
      <c r="AR59" s="158">
        <v>0</v>
      </c>
      <c r="AS59" s="158">
        <v>0</v>
      </c>
      <c r="AT59" s="158">
        <v>0</v>
      </c>
      <c r="AU59" s="158">
        <v>0</v>
      </c>
      <c r="AV59" s="158">
        <v>0</v>
      </c>
      <c r="AW59" s="158">
        <v>0</v>
      </c>
      <c r="AX59" s="158">
        <v>0</v>
      </c>
      <c r="AY59" s="158">
        <v>0</v>
      </c>
      <c r="AZ59" s="158">
        <v>0</v>
      </c>
      <c r="BA59" s="158">
        <v>0</v>
      </c>
      <c r="BB59" s="158">
        <v>0</v>
      </c>
      <c r="BC59" s="158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8">
        <v>0</v>
      </c>
      <c r="BJ59" s="158">
        <v>0</v>
      </c>
      <c r="BK59" s="158">
        <v>0</v>
      </c>
      <c r="BL59" s="158">
        <v>0</v>
      </c>
      <c r="BM59" s="158">
        <v>0</v>
      </c>
      <c r="BN59" s="158">
        <v>0</v>
      </c>
      <c r="BO59" s="158">
        <v>0</v>
      </c>
      <c r="BP59" s="158">
        <v>0</v>
      </c>
      <c r="BQ59" s="158">
        <v>0</v>
      </c>
      <c r="BR59" s="158">
        <v>0</v>
      </c>
      <c r="BS59" s="158">
        <v>0</v>
      </c>
      <c r="BT59" s="158">
        <v>0</v>
      </c>
      <c r="BU59" s="158">
        <v>0</v>
      </c>
      <c r="BV59" s="158">
        <v>0</v>
      </c>
      <c r="BW59" s="158">
        <v>0</v>
      </c>
      <c r="BX59" s="158">
        <v>0</v>
      </c>
      <c r="BY59" s="158">
        <v>0</v>
      </c>
      <c r="BZ59" s="158">
        <v>0</v>
      </c>
      <c r="CA59" s="158">
        <v>0</v>
      </c>
      <c r="CB59" s="158">
        <v>0</v>
      </c>
      <c r="CC59" s="158">
        <v>0</v>
      </c>
      <c r="CD59" s="158">
        <v>0</v>
      </c>
      <c r="CE59" s="158">
        <v>0</v>
      </c>
      <c r="CF59" s="158">
        <v>0</v>
      </c>
      <c r="CG59" s="158">
        <v>0</v>
      </c>
      <c r="CH59" s="158">
        <v>0</v>
      </c>
      <c r="CI59" s="158">
        <v>0</v>
      </c>
      <c r="CJ59" s="158">
        <v>0</v>
      </c>
      <c r="CK59" s="158">
        <v>0</v>
      </c>
      <c r="CL59" s="158">
        <v>0</v>
      </c>
      <c r="CM59" s="158">
        <v>0</v>
      </c>
      <c r="CN59" s="158">
        <v>0</v>
      </c>
      <c r="CO59" s="158">
        <v>0</v>
      </c>
      <c r="CP59" s="158">
        <v>0</v>
      </c>
      <c r="CQ59" s="158">
        <v>0</v>
      </c>
      <c r="CR59" s="158">
        <v>0</v>
      </c>
      <c r="CS59" s="158">
        <v>0</v>
      </c>
      <c r="CT59" s="158">
        <v>0</v>
      </c>
      <c r="CU59" s="158">
        <v>0</v>
      </c>
      <c r="CV59" s="158">
        <v>0</v>
      </c>
      <c r="CW59" s="158">
        <v>0</v>
      </c>
      <c r="CX59" s="158">
        <v>0</v>
      </c>
      <c r="CY59" s="158">
        <v>0</v>
      </c>
      <c r="CZ59" s="158">
        <v>0</v>
      </c>
      <c r="DA59" s="158">
        <v>0</v>
      </c>
      <c r="DB59" s="158">
        <v>0</v>
      </c>
      <c r="DC59" s="161">
        <v>7260072.26</v>
      </c>
      <c r="DD59" s="162"/>
      <c r="DE59" s="163"/>
      <c r="DF59" s="163"/>
      <c r="DG59" s="163"/>
      <c r="DH59" s="163"/>
      <c r="DI59" s="163"/>
      <c r="DJ59" s="163"/>
      <c r="DK59" s="163"/>
      <c r="DL59" s="163"/>
    </row>
    <row r="60" spans="1:116" ht="0.75" customHeight="1">
      <c r="A60" s="158" t="s">
        <v>505</v>
      </c>
      <c r="B60" s="159" t="s">
        <v>506</v>
      </c>
      <c r="C60" s="160" t="s">
        <v>507</v>
      </c>
      <c r="D60" s="161"/>
      <c r="E60" s="158">
        <v>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8">
        <v>0</v>
      </c>
      <c r="R60" s="158">
        <v>0</v>
      </c>
      <c r="S60" s="158">
        <v>0</v>
      </c>
      <c r="T60" s="158">
        <v>0</v>
      </c>
      <c r="U60" s="158">
        <v>0</v>
      </c>
      <c r="V60" s="158">
        <v>0</v>
      </c>
      <c r="W60" s="158">
        <v>0</v>
      </c>
      <c r="X60" s="158">
        <v>0</v>
      </c>
      <c r="Y60" s="158">
        <v>0</v>
      </c>
      <c r="Z60" s="158">
        <v>0</v>
      </c>
      <c r="AA60" s="158">
        <v>0</v>
      </c>
      <c r="AB60" s="158">
        <v>0</v>
      </c>
      <c r="AC60" s="158">
        <v>0</v>
      </c>
      <c r="AD60" s="158">
        <v>0</v>
      </c>
      <c r="AE60" s="158">
        <v>0</v>
      </c>
      <c r="AF60" s="158">
        <v>0</v>
      </c>
      <c r="AG60" s="158">
        <v>0</v>
      </c>
      <c r="AH60" s="158">
        <v>0</v>
      </c>
      <c r="AI60" s="158">
        <v>0</v>
      </c>
      <c r="AJ60" s="158">
        <v>0</v>
      </c>
      <c r="AK60" s="158">
        <v>0</v>
      </c>
      <c r="AL60" s="158">
        <v>0</v>
      </c>
      <c r="AM60" s="158">
        <v>0</v>
      </c>
      <c r="AN60" s="158">
        <v>0</v>
      </c>
      <c r="AO60" s="158">
        <v>0</v>
      </c>
      <c r="AP60" s="158">
        <v>0</v>
      </c>
      <c r="AQ60" s="158">
        <v>0</v>
      </c>
      <c r="AR60" s="158">
        <v>0</v>
      </c>
      <c r="AS60" s="158">
        <v>0</v>
      </c>
      <c r="AT60" s="158">
        <v>0</v>
      </c>
      <c r="AU60" s="158">
        <v>0</v>
      </c>
      <c r="AV60" s="158">
        <v>0</v>
      </c>
      <c r="AW60" s="158">
        <v>0</v>
      </c>
      <c r="AX60" s="158">
        <v>0</v>
      </c>
      <c r="AY60" s="158">
        <v>0</v>
      </c>
      <c r="AZ60" s="158">
        <v>0</v>
      </c>
      <c r="BA60" s="158">
        <v>0</v>
      </c>
      <c r="BB60" s="158">
        <v>0</v>
      </c>
      <c r="BC60" s="158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8">
        <v>0</v>
      </c>
      <c r="BJ60" s="158">
        <v>0</v>
      </c>
      <c r="BK60" s="158">
        <v>0</v>
      </c>
      <c r="BL60" s="158">
        <v>0</v>
      </c>
      <c r="BM60" s="158">
        <v>0</v>
      </c>
      <c r="BN60" s="158">
        <v>0</v>
      </c>
      <c r="BO60" s="158">
        <v>0</v>
      </c>
      <c r="BP60" s="158">
        <v>0</v>
      </c>
      <c r="BQ60" s="158">
        <v>0</v>
      </c>
      <c r="BR60" s="158">
        <v>0</v>
      </c>
      <c r="BS60" s="158">
        <v>0</v>
      </c>
      <c r="BT60" s="158">
        <v>0</v>
      </c>
      <c r="BU60" s="158">
        <v>0</v>
      </c>
      <c r="BV60" s="158">
        <v>0</v>
      </c>
      <c r="BW60" s="158">
        <v>1624364.4</v>
      </c>
      <c r="BX60" s="158">
        <v>0</v>
      </c>
      <c r="BY60" s="158">
        <v>0</v>
      </c>
      <c r="BZ60" s="158">
        <v>0</v>
      </c>
      <c r="CA60" s="158">
        <v>0</v>
      </c>
      <c r="CB60" s="158">
        <v>0</v>
      </c>
      <c r="CC60" s="158">
        <v>0</v>
      </c>
      <c r="CD60" s="158">
        <v>0</v>
      </c>
      <c r="CE60" s="158">
        <v>0</v>
      </c>
      <c r="CF60" s="158">
        <v>0</v>
      </c>
      <c r="CG60" s="158">
        <v>0</v>
      </c>
      <c r="CH60" s="158">
        <v>0</v>
      </c>
      <c r="CI60" s="158">
        <v>0</v>
      </c>
      <c r="CJ60" s="158">
        <v>0</v>
      </c>
      <c r="CK60" s="158">
        <v>0</v>
      </c>
      <c r="CL60" s="158">
        <v>0</v>
      </c>
      <c r="CM60" s="158">
        <v>0</v>
      </c>
      <c r="CN60" s="158">
        <v>0</v>
      </c>
      <c r="CO60" s="158">
        <v>0</v>
      </c>
      <c r="CP60" s="158">
        <v>0</v>
      </c>
      <c r="CQ60" s="158">
        <v>0</v>
      </c>
      <c r="CR60" s="158">
        <v>0</v>
      </c>
      <c r="CS60" s="158">
        <v>0</v>
      </c>
      <c r="CT60" s="158">
        <v>0</v>
      </c>
      <c r="CU60" s="158">
        <v>0</v>
      </c>
      <c r="CV60" s="158">
        <v>0</v>
      </c>
      <c r="CW60" s="158">
        <v>0</v>
      </c>
      <c r="CX60" s="158">
        <v>0</v>
      </c>
      <c r="CY60" s="158">
        <v>0</v>
      </c>
      <c r="CZ60" s="158">
        <v>0</v>
      </c>
      <c r="DA60" s="158">
        <v>0</v>
      </c>
      <c r="DB60" s="158">
        <v>0</v>
      </c>
      <c r="DC60" s="161">
        <v>1624364.4</v>
      </c>
      <c r="DD60" s="162"/>
      <c r="DE60" s="163"/>
      <c r="DF60" s="163"/>
      <c r="DG60" s="163"/>
      <c r="DH60" s="163"/>
      <c r="DI60" s="163"/>
      <c r="DJ60" s="163"/>
      <c r="DK60" s="163"/>
      <c r="DL60" s="163"/>
    </row>
    <row r="61" spans="1:116" ht="14.25">
      <c r="A61" s="196" t="s">
        <v>508</v>
      </c>
      <c r="B61" s="197" t="s">
        <v>509</v>
      </c>
      <c r="C61" s="198" t="s">
        <v>510</v>
      </c>
      <c r="D61" s="199"/>
      <c r="E61" s="196">
        <v>0</v>
      </c>
      <c r="F61" s="196">
        <v>0</v>
      </c>
      <c r="G61" s="200">
        <v>345865.3</v>
      </c>
      <c r="H61" s="200">
        <v>0</v>
      </c>
      <c r="I61" s="200">
        <v>0</v>
      </c>
      <c r="J61" s="200">
        <v>0</v>
      </c>
      <c r="K61" s="200">
        <v>0</v>
      </c>
      <c r="L61" s="200">
        <v>0</v>
      </c>
      <c r="M61" s="200">
        <v>0</v>
      </c>
      <c r="N61" s="200">
        <v>0</v>
      </c>
      <c r="O61" s="200">
        <v>0</v>
      </c>
      <c r="P61" s="200">
        <v>0</v>
      </c>
      <c r="Q61" s="200">
        <v>0</v>
      </c>
      <c r="R61" s="200">
        <v>0</v>
      </c>
      <c r="S61" s="200">
        <v>0</v>
      </c>
      <c r="T61" s="200">
        <v>0</v>
      </c>
      <c r="U61" s="200">
        <v>0</v>
      </c>
      <c r="V61" s="200">
        <v>0</v>
      </c>
      <c r="W61" s="200">
        <v>0</v>
      </c>
      <c r="X61" s="200">
        <v>0</v>
      </c>
      <c r="Y61" s="200">
        <v>0</v>
      </c>
      <c r="Z61" s="200">
        <v>0</v>
      </c>
      <c r="AA61" s="200">
        <v>0</v>
      </c>
      <c r="AB61" s="200">
        <v>0</v>
      </c>
      <c r="AC61" s="200">
        <v>0</v>
      </c>
      <c r="AD61" s="200">
        <v>0</v>
      </c>
      <c r="AE61" s="200">
        <v>0</v>
      </c>
      <c r="AF61" s="200">
        <v>0</v>
      </c>
      <c r="AG61" s="200">
        <v>0</v>
      </c>
      <c r="AH61" s="200">
        <v>0</v>
      </c>
      <c r="AI61" s="200">
        <v>0</v>
      </c>
      <c r="AJ61" s="200">
        <v>0</v>
      </c>
      <c r="AK61" s="200">
        <v>0</v>
      </c>
      <c r="AL61" s="200">
        <v>0</v>
      </c>
      <c r="AM61" s="200">
        <v>0</v>
      </c>
      <c r="AN61" s="200">
        <v>0</v>
      </c>
      <c r="AO61" s="200">
        <v>0</v>
      </c>
      <c r="AP61" s="200">
        <v>0</v>
      </c>
      <c r="AQ61" s="200">
        <v>0</v>
      </c>
      <c r="AR61" s="200">
        <v>0</v>
      </c>
      <c r="AS61" s="200">
        <v>0</v>
      </c>
      <c r="AT61" s="200">
        <v>0</v>
      </c>
      <c r="AU61" s="200">
        <v>0</v>
      </c>
      <c r="AV61" s="200">
        <v>0</v>
      </c>
      <c r="AW61" s="200">
        <v>0</v>
      </c>
      <c r="AX61" s="200">
        <v>0</v>
      </c>
      <c r="AY61" s="200">
        <v>0</v>
      </c>
      <c r="AZ61" s="200">
        <v>0</v>
      </c>
      <c r="BA61" s="200">
        <v>0</v>
      </c>
      <c r="BB61" s="200">
        <v>0</v>
      </c>
      <c r="BC61" s="200">
        <v>0</v>
      </c>
      <c r="BD61" s="200">
        <v>0</v>
      </c>
      <c r="BE61" s="200">
        <v>0</v>
      </c>
      <c r="BF61" s="200">
        <v>0</v>
      </c>
      <c r="BG61" s="200">
        <v>0</v>
      </c>
      <c r="BH61" s="200">
        <v>0</v>
      </c>
      <c r="BI61" s="200">
        <v>0</v>
      </c>
      <c r="BJ61" s="200">
        <v>0</v>
      </c>
      <c r="BK61" s="200">
        <v>0</v>
      </c>
      <c r="BL61" s="200">
        <v>0</v>
      </c>
      <c r="BM61" s="200">
        <v>0</v>
      </c>
      <c r="BN61" s="200">
        <v>0</v>
      </c>
      <c r="BO61" s="200">
        <v>0</v>
      </c>
      <c r="BP61" s="200">
        <v>0</v>
      </c>
      <c r="BQ61" s="200">
        <v>0</v>
      </c>
      <c r="BR61" s="200">
        <v>0</v>
      </c>
      <c r="BS61" s="200">
        <v>0</v>
      </c>
      <c r="BT61" s="200">
        <v>0</v>
      </c>
      <c r="BU61" s="200">
        <v>0</v>
      </c>
      <c r="BV61" s="200">
        <v>0</v>
      </c>
      <c r="BW61" s="200">
        <v>0</v>
      </c>
      <c r="BX61" s="200">
        <v>0</v>
      </c>
      <c r="BY61" s="200">
        <v>0</v>
      </c>
      <c r="BZ61" s="200">
        <v>0</v>
      </c>
      <c r="CA61" s="200">
        <v>0</v>
      </c>
      <c r="CB61" s="200">
        <v>0</v>
      </c>
      <c r="CC61" s="200">
        <v>0</v>
      </c>
      <c r="CD61" s="200">
        <v>0</v>
      </c>
      <c r="CE61" s="200">
        <v>0</v>
      </c>
      <c r="CF61" s="200">
        <v>0</v>
      </c>
      <c r="CG61" s="200">
        <v>0</v>
      </c>
      <c r="CH61" s="200">
        <v>0</v>
      </c>
      <c r="CI61" s="200">
        <v>0</v>
      </c>
      <c r="CJ61" s="200">
        <v>0</v>
      </c>
      <c r="CK61" s="200">
        <v>0</v>
      </c>
      <c r="CL61" s="200">
        <v>0</v>
      </c>
      <c r="CM61" s="200">
        <v>0</v>
      </c>
      <c r="CN61" s="200">
        <v>0</v>
      </c>
      <c r="CO61" s="200">
        <v>0</v>
      </c>
      <c r="CP61" s="200">
        <v>0</v>
      </c>
      <c r="CQ61" s="200">
        <v>0</v>
      </c>
      <c r="CR61" s="200">
        <v>0</v>
      </c>
      <c r="CS61" s="200">
        <v>0</v>
      </c>
      <c r="CT61" s="200">
        <v>0</v>
      </c>
      <c r="CU61" s="200">
        <v>0</v>
      </c>
      <c r="CV61" s="200">
        <v>0</v>
      </c>
      <c r="CW61" s="200">
        <v>0</v>
      </c>
      <c r="CX61" s="200">
        <v>0</v>
      </c>
      <c r="CY61" s="200">
        <v>0</v>
      </c>
      <c r="CZ61" s="200">
        <v>66266.52</v>
      </c>
      <c r="DA61" s="200">
        <v>0</v>
      </c>
      <c r="DB61" s="200">
        <v>0</v>
      </c>
      <c r="DC61" s="201">
        <v>412131.82</v>
      </c>
      <c r="DD61" s="202"/>
      <c r="DE61" s="203" t="s">
        <v>511</v>
      </c>
      <c r="DF61" s="204"/>
      <c r="DG61" s="204"/>
      <c r="DH61" s="204"/>
      <c r="DI61" s="204"/>
      <c r="DJ61" s="204"/>
      <c r="DK61" s="204"/>
      <c r="DL61" s="204"/>
    </row>
    <row r="62" spans="1:116" ht="12.75">
      <c r="A62" s="158" t="s">
        <v>512</v>
      </c>
      <c r="B62" s="159" t="s">
        <v>513</v>
      </c>
      <c r="C62" s="160" t="s">
        <v>514</v>
      </c>
      <c r="D62" s="161"/>
      <c r="E62" s="158">
        <v>0</v>
      </c>
      <c r="F62" s="158">
        <v>0</v>
      </c>
      <c r="G62" s="205">
        <v>0</v>
      </c>
      <c r="H62" s="205">
        <v>0</v>
      </c>
      <c r="I62" s="205">
        <v>0</v>
      </c>
      <c r="J62" s="205">
        <v>0</v>
      </c>
      <c r="K62" s="205">
        <v>0</v>
      </c>
      <c r="L62" s="205">
        <v>0</v>
      </c>
      <c r="M62" s="205">
        <v>0</v>
      </c>
      <c r="N62" s="205">
        <v>0</v>
      </c>
      <c r="O62" s="205">
        <v>0</v>
      </c>
      <c r="P62" s="205">
        <v>0</v>
      </c>
      <c r="Q62" s="205">
        <v>0</v>
      </c>
      <c r="R62" s="205">
        <v>0</v>
      </c>
      <c r="S62" s="205">
        <v>0</v>
      </c>
      <c r="T62" s="205">
        <v>0</v>
      </c>
      <c r="U62" s="205">
        <v>0</v>
      </c>
      <c r="V62" s="205">
        <v>0</v>
      </c>
      <c r="W62" s="205">
        <v>0</v>
      </c>
      <c r="X62" s="205">
        <v>0</v>
      </c>
      <c r="Y62" s="205">
        <v>0</v>
      </c>
      <c r="Z62" s="205">
        <v>0</v>
      </c>
      <c r="AA62" s="205">
        <v>0</v>
      </c>
      <c r="AB62" s="205">
        <v>0</v>
      </c>
      <c r="AC62" s="205">
        <v>0</v>
      </c>
      <c r="AD62" s="205">
        <v>0</v>
      </c>
      <c r="AE62" s="205">
        <v>0</v>
      </c>
      <c r="AF62" s="205">
        <v>0</v>
      </c>
      <c r="AG62" s="205">
        <v>0</v>
      </c>
      <c r="AH62" s="205">
        <v>0</v>
      </c>
      <c r="AI62" s="205">
        <v>0</v>
      </c>
      <c r="AJ62" s="205">
        <v>0</v>
      </c>
      <c r="AK62" s="205">
        <v>0</v>
      </c>
      <c r="AL62" s="205">
        <v>0</v>
      </c>
      <c r="AM62" s="205">
        <v>0</v>
      </c>
      <c r="AN62" s="205">
        <v>0</v>
      </c>
      <c r="AO62" s="205">
        <v>0</v>
      </c>
      <c r="AP62" s="205">
        <v>0</v>
      </c>
      <c r="AQ62" s="205">
        <v>0</v>
      </c>
      <c r="AR62" s="205">
        <v>0</v>
      </c>
      <c r="AS62" s="205">
        <v>0</v>
      </c>
      <c r="AT62" s="205">
        <v>0</v>
      </c>
      <c r="AU62" s="205">
        <v>0</v>
      </c>
      <c r="AV62" s="205">
        <v>0</v>
      </c>
      <c r="AW62" s="205">
        <v>0</v>
      </c>
      <c r="AX62" s="205">
        <v>0</v>
      </c>
      <c r="AY62" s="205">
        <v>0</v>
      </c>
      <c r="AZ62" s="205">
        <v>0</v>
      </c>
      <c r="BA62" s="205">
        <v>0</v>
      </c>
      <c r="BB62" s="205">
        <v>0</v>
      </c>
      <c r="BC62" s="205">
        <v>0</v>
      </c>
      <c r="BD62" s="205">
        <v>0</v>
      </c>
      <c r="BE62" s="205">
        <v>0</v>
      </c>
      <c r="BF62" s="205">
        <v>0</v>
      </c>
      <c r="BG62" s="205">
        <v>0</v>
      </c>
      <c r="BH62" s="205">
        <v>0</v>
      </c>
      <c r="BI62" s="205">
        <v>0</v>
      </c>
      <c r="BJ62" s="205">
        <v>0</v>
      </c>
      <c r="BK62" s="205">
        <v>0</v>
      </c>
      <c r="BL62" s="205">
        <v>0</v>
      </c>
      <c r="BM62" s="205">
        <v>0</v>
      </c>
      <c r="BN62" s="205">
        <v>0</v>
      </c>
      <c r="BO62" s="205">
        <v>0</v>
      </c>
      <c r="BP62" s="205">
        <v>0</v>
      </c>
      <c r="BQ62" s="205">
        <v>0</v>
      </c>
      <c r="BR62" s="205">
        <v>0</v>
      </c>
      <c r="BS62" s="205">
        <v>0</v>
      </c>
      <c r="BT62" s="205">
        <v>0</v>
      </c>
      <c r="BU62" s="205">
        <v>0</v>
      </c>
      <c r="BV62" s="205">
        <v>45280.72</v>
      </c>
      <c r="BW62" s="205">
        <v>0</v>
      </c>
      <c r="BX62" s="205">
        <v>0</v>
      </c>
      <c r="BY62" s="205">
        <v>0</v>
      </c>
      <c r="BZ62" s="205">
        <v>0</v>
      </c>
      <c r="CA62" s="205">
        <v>82950.53</v>
      </c>
      <c r="CB62" s="205">
        <v>0</v>
      </c>
      <c r="CC62" s="205">
        <v>0</v>
      </c>
      <c r="CD62" s="205">
        <v>0</v>
      </c>
      <c r="CE62" s="205">
        <v>0</v>
      </c>
      <c r="CF62" s="205">
        <v>0</v>
      </c>
      <c r="CG62" s="205">
        <v>0</v>
      </c>
      <c r="CH62" s="205">
        <v>0</v>
      </c>
      <c r="CI62" s="205">
        <v>0</v>
      </c>
      <c r="CJ62" s="205">
        <v>0</v>
      </c>
      <c r="CK62" s="205">
        <v>0</v>
      </c>
      <c r="CL62" s="205">
        <v>0</v>
      </c>
      <c r="CM62" s="205">
        <v>0</v>
      </c>
      <c r="CN62" s="205">
        <v>0</v>
      </c>
      <c r="CO62" s="205">
        <v>0</v>
      </c>
      <c r="CP62" s="205">
        <v>0</v>
      </c>
      <c r="CQ62" s="205">
        <v>0</v>
      </c>
      <c r="CR62" s="205">
        <v>0</v>
      </c>
      <c r="CS62" s="205">
        <v>0</v>
      </c>
      <c r="CT62" s="205">
        <v>0</v>
      </c>
      <c r="CU62" s="205">
        <v>0</v>
      </c>
      <c r="CV62" s="205">
        <v>0</v>
      </c>
      <c r="CW62" s="205">
        <v>0</v>
      </c>
      <c r="CX62" s="205">
        <v>0</v>
      </c>
      <c r="CY62" s="205">
        <v>0</v>
      </c>
      <c r="CZ62" s="205">
        <v>0</v>
      </c>
      <c r="DA62" s="205">
        <v>0</v>
      </c>
      <c r="DB62" s="205">
        <v>0</v>
      </c>
      <c r="DC62" s="206">
        <v>128231.25</v>
      </c>
      <c r="DD62" s="162"/>
      <c r="DE62" s="207" t="s">
        <v>10</v>
      </c>
      <c r="DF62" s="207" t="s">
        <v>12</v>
      </c>
      <c r="DG62" s="207" t="s">
        <v>11</v>
      </c>
      <c r="DH62" s="207" t="s">
        <v>515</v>
      </c>
      <c r="DI62" s="163"/>
      <c r="DJ62" s="163"/>
      <c r="DK62" s="163"/>
      <c r="DL62" s="163"/>
    </row>
    <row r="63" spans="1:116" ht="12.75">
      <c r="A63" s="158" t="s">
        <v>516</v>
      </c>
      <c r="B63" s="159" t="s">
        <v>517</v>
      </c>
      <c r="C63" s="160" t="s">
        <v>518</v>
      </c>
      <c r="D63" s="161"/>
      <c r="E63" s="158">
        <v>15.45</v>
      </c>
      <c r="F63" s="158">
        <v>0</v>
      </c>
      <c r="G63" s="205">
        <v>2080061.25</v>
      </c>
      <c r="H63" s="205">
        <v>0</v>
      </c>
      <c r="I63" s="205">
        <v>0</v>
      </c>
      <c r="J63" s="205">
        <v>0</v>
      </c>
      <c r="K63" s="205">
        <v>0</v>
      </c>
      <c r="L63" s="205">
        <v>0</v>
      </c>
      <c r="M63" s="205">
        <v>0</v>
      </c>
      <c r="N63" s="205">
        <v>0</v>
      </c>
      <c r="O63" s="205">
        <v>0</v>
      </c>
      <c r="P63" s="205">
        <v>0</v>
      </c>
      <c r="Q63" s="205">
        <v>0</v>
      </c>
      <c r="R63" s="205">
        <v>0</v>
      </c>
      <c r="S63" s="205">
        <v>0</v>
      </c>
      <c r="T63" s="205">
        <v>0</v>
      </c>
      <c r="U63" s="205">
        <v>0</v>
      </c>
      <c r="V63" s="205">
        <v>0</v>
      </c>
      <c r="W63" s="205">
        <v>0</v>
      </c>
      <c r="X63" s="205">
        <v>0</v>
      </c>
      <c r="Y63" s="205">
        <v>0</v>
      </c>
      <c r="Z63" s="205">
        <v>0</v>
      </c>
      <c r="AA63" s="205">
        <v>0</v>
      </c>
      <c r="AB63" s="205">
        <v>0</v>
      </c>
      <c r="AC63" s="205">
        <v>0</v>
      </c>
      <c r="AD63" s="205">
        <v>0</v>
      </c>
      <c r="AE63" s="205">
        <v>0</v>
      </c>
      <c r="AF63" s="205">
        <v>0</v>
      </c>
      <c r="AG63" s="205">
        <v>0</v>
      </c>
      <c r="AH63" s="205">
        <v>0</v>
      </c>
      <c r="AI63" s="205">
        <v>0</v>
      </c>
      <c r="AJ63" s="205">
        <v>0</v>
      </c>
      <c r="AK63" s="205">
        <v>0</v>
      </c>
      <c r="AL63" s="205">
        <v>0</v>
      </c>
      <c r="AM63" s="205">
        <v>0</v>
      </c>
      <c r="AN63" s="205">
        <v>0</v>
      </c>
      <c r="AO63" s="205">
        <v>0</v>
      </c>
      <c r="AP63" s="205">
        <v>0</v>
      </c>
      <c r="AQ63" s="205">
        <v>0</v>
      </c>
      <c r="AR63" s="205">
        <v>0</v>
      </c>
      <c r="AS63" s="205">
        <v>0</v>
      </c>
      <c r="AT63" s="205">
        <v>0</v>
      </c>
      <c r="AU63" s="205">
        <v>0</v>
      </c>
      <c r="AV63" s="205">
        <v>0</v>
      </c>
      <c r="AW63" s="205">
        <v>0</v>
      </c>
      <c r="AX63" s="205">
        <v>0</v>
      </c>
      <c r="AY63" s="205">
        <v>0</v>
      </c>
      <c r="AZ63" s="205">
        <v>0</v>
      </c>
      <c r="BA63" s="205">
        <v>0</v>
      </c>
      <c r="BB63" s="205">
        <v>0</v>
      </c>
      <c r="BC63" s="205">
        <v>0</v>
      </c>
      <c r="BD63" s="205">
        <v>0</v>
      </c>
      <c r="BE63" s="205">
        <v>0</v>
      </c>
      <c r="BF63" s="205">
        <v>0</v>
      </c>
      <c r="BG63" s="205">
        <v>0</v>
      </c>
      <c r="BH63" s="205">
        <v>0</v>
      </c>
      <c r="BI63" s="205">
        <v>0</v>
      </c>
      <c r="BJ63" s="205">
        <v>0</v>
      </c>
      <c r="BK63" s="205">
        <v>0</v>
      </c>
      <c r="BL63" s="205">
        <v>0</v>
      </c>
      <c r="BM63" s="205">
        <v>0</v>
      </c>
      <c r="BN63" s="205">
        <v>0</v>
      </c>
      <c r="BO63" s="205">
        <v>0</v>
      </c>
      <c r="BP63" s="205">
        <v>0</v>
      </c>
      <c r="BQ63" s="205">
        <v>0</v>
      </c>
      <c r="BR63" s="205">
        <v>0</v>
      </c>
      <c r="BS63" s="205">
        <v>0</v>
      </c>
      <c r="BT63" s="205">
        <v>0</v>
      </c>
      <c r="BU63" s="205">
        <v>0</v>
      </c>
      <c r="BV63" s="205">
        <v>0</v>
      </c>
      <c r="BW63" s="205">
        <v>0</v>
      </c>
      <c r="BX63" s="205">
        <v>0</v>
      </c>
      <c r="BY63" s="205">
        <v>0</v>
      </c>
      <c r="BZ63" s="205">
        <v>0</v>
      </c>
      <c r="CA63" s="205">
        <v>0</v>
      </c>
      <c r="CB63" s="205">
        <v>0</v>
      </c>
      <c r="CC63" s="205">
        <v>0</v>
      </c>
      <c r="CD63" s="205">
        <v>0</v>
      </c>
      <c r="CE63" s="205">
        <v>0</v>
      </c>
      <c r="CF63" s="205">
        <v>0</v>
      </c>
      <c r="CG63" s="205">
        <v>0</v>
      </c>
      <c r="CH63" s="205">
        <v>0</v>
      </c>
      <c r="CI63" s="205">
        <v>0</v>
      </c>
      <c r="CJ63" s="205">
        <v>0</v>
      </c>
      <c r="CK63" s="205">
        <v>0</v>
      </c>
      <c r="CL63" s="205">
        <v>0</v>
      </c>
      <c r="CM63" s="205">
        <v>0</v>
      </c>
      <c r="CN63" s="205">
        <v>0</v>
      </c>
      <c r="CO63" s="205">
        <v>0</v>
      </c>
      <c r="CP63" s="205">
        <v>0</v>
      </c>
      <c r="CQ63" s="205">
        <v>0</v>
      </c>
      <c r="CR63" s="205">
        <v>0</v>
      </c>
      <c r="CS63" s="205">
        <v>0</v>
      </c>
      <c r="CT63" s="205">
        <v>0</v>
      </c>
      <c r="CU63" s="205">
        <v>0</v>
      </c>
      <c r="CV63" s="205">
        <v>0</v>
      </c>
      <c r="CW63" s="205">
        <v>0</v>
      </c>
      <c r="CX63" s="205">
        <v>0</v>
      </c>
      <c r="CY63" s="205">
        <v>0</v>
      </c>
      <c r="CZ63" s="205">
        <v>0</v>
      </c>
      <c r="DA63" s="205">
        <v>0</v>
      </c>
      <c r="DB63" s="205">
        <v>0</v>
      </c>
      <c r="DC63" s="206">
        <v>2080076.7</v>
      </c>
      <c r="DD63" s="162"/>
      <c r="DE63" s="208">
        <v>2640000</v>
      </c>
      <c r="DF63" s="208">
        <v>981268</v>
      </c>
      <c r="DG63" s="208">
        <f>SUM(DE63:DF63)</f>
        <v>3621268</v>
      </c>
      <c r="DH63" s="209">
        <f>+DE63/DG63</f>
        <v>0.7290264073247271</v>
      </c>
      <c r="DI63" s="163"/>
      <c r="DJ63" s="163"/>
      <c r="DK63" s="163"/>
      <c r="DL63" s="163"/>
    </row>
    <row r="64" spans="1:116" ht="12.75">
      <c r="A64" s="158" t="s">
        <v>519</v>
      </c>
      <c r="B64" s="159" t="s">
        <v>520</v>
      </c>
      <c r="C64" s="160" t="s">
        <v>521</v>
      </c>
      <c r="D64" s="161"/>
      <c r="E64" s="158">
        <v>0</v>
      </c>
      <c r="F64" s="158">
        <v>0</v>
      </c>
      <c r="G64" s="205">
        <v>0</v>
      </c>
      <c r="H64" s="205">
        <v>0</v>
      </c>
      <c r="I64" s="205">
        <v>0</v>
      </c>
      <c r="J64" s="205">
        <v>0</v>
      </c>
      <c r="K64" s="205">
        <v>0</v>
      </c>
      <c r="L64" s="205">
        <v>0</v>
      </c>
      <c r="M64" s="205">
        <v>0</v>
      </c>
      <c r="N64" s="205">
        <v>0</v>
      </c>
      <c r="O64" s="205">
        <v>0</v>
      </c>
      <c r="P64" s="205">
        <v>0</v>
      </c>
      <c r="Q64" s="205">
        <v>0</v>
      </c>
      <c r="R64" s="205">
        <v>0</v>
      </c>
      <c r="S64" s="205">
        <v>0</v>
      </c>
      <c r="T64" s="205">
        <v>0</v>
      </c>
      <c r="U64" s="205">
        <v>0</v>
      </c>
      <c r="V64" s="205">
        <v>0</v>
      </c>
      <c r="W64" s="205">
        <v>0</v>
      </c>
      <c r="X64" s="205">
        <v>0</v>
      </c>
      <c r="Y64" s="205">
        <v>0</v>
      </c>
      <c r="Z64" s="205">
        <v>0</v>
      </c>
      <c r="AA64" s="205">
        <v>0</v>
      </c>
      <c r="AB64" s="205">
        <v>0</v>
      </c>
      <c r="AC64" s="205">
        <v>0</v>
      </c>
      <c r="AD64" s="205">
        <v>0</v>
      </c>
      <c r="AE64" s="205">
        <v>0</v>
      </c>
      <c r="AF64" s="205">
        <v>0</v>
      </c>
      <c r="AG64" s="205">
        <v>0</v>
      </c>
      <c r="AH64" s="205">
        <v>0</v>
      </c>
      <c r="AI64" s="205">
        <v>0</v>
      </c>
      <c r="AJ64" s="205">
        <v>0</v>
      </c>
      <c r="AK64" s="205">
        <v>0</v>
      </c>
      <c r="AL64" s="205">
        <v>0</v>
      </c>
      <c r="AM64" s="205">
        <v>0</v>
      </c>
      <c r="AN64" s="205">
        <v>0</v>
      </c>
      <c r="AO64" s="205">
        <v>0</v>
      </c>
      <c r="AP64" s="205">
        <v>0</v>
      </c>
      <c r="AQ64" s="205">
        <v>0</v>
      </c>
      <c r="AR64" s="205">
        <v>0</v>
      </c>
      <c r="AS64" s="205">
        <v>0</v>
      </c>
      <c r="AT64" s="205">
        <v>0</v>
      </c>
      <c r="AU64" s="205">
        <v>0</v>
      </c>
      <c r="AV64" s="205">
        <v>0</v>
      </c>
      <c r="AW64" s="205">
        <v>0</v>
      </c>
      <c r="AX64" s="205">
        <v>0</v>
      </c>
      <c r="AY64" s="205">
        <v>0</v>
      </c>
      <c r="AZ64" s="205">
        <v>0</v>
      </c>
      <c r="BA64" s="205">
        <v>0</v>
      </c>
      <c r="BB64" s="205">
        <v>0</v>
      </c>
      <c r="BC64" s="205">
        <v>0</v>
      </c>
      <c r="BD64" s="205">
        <v>0</v>
      </c>
      <c r="BE64" s="205">
        <v>0</v>
      </c>
      <c r="BF64" s="205">
        <v>0</v>
      </c>
      <c r="BG64" s="205">
        <v>0</v>
      </c>
      <c r="BH64" s="205">
        <v>0</v>
      </c>
      <c r="BI64" s="205">
        <v>0</v>
      </c>
      <c r="BJ64" s="205">
        <v>0</v>
      </c>
      <c r="BK64" s="205">
        <v>0</v>
      </c>
      <c r="BL64" s="205">
        <v>0</v>
      </c>
      <c r="BM64" s="205">
        <v>0</v>
      </c>
      <c r="BN64" s="205">
        <v>3025865.3</v>
      </c>
      <c r="BO64" s="205">
        <v>0</v>
      </c>
      <c r="BP64" s="205">
        <v>0</v>
      </c>
      <c r="BQ64" s="205">
        <v>0</v>
      </c>
      <c r="BR64" s="205">
        <v>0</v>
      </c>
      <c r="BS64" s="205">
        <v>0</v>
      </c>
      <c r="BT64" s="205">
        <v>0</v>
      </c>
      <c r="BU64" s="205">
        <v>0</v>
      </c>
      <c r="BV64" s="205">
        <v>0</v>
      </c>
      <c r="BW64" s="205">
        <v>0</v>
      </c>
      <c r="BX64" s="205">
        <v>0</v>
      </c>
      <c r="BY64" s="205">
        <v>0</v>
      </c>
      <c r="BZ64" s="205">
        <v>0</v>
      </c>
      <c r="CA64" s="205">
        <v>0</v>
      </c>
      <c r="CB64" s="205">
        <v>0</v>
      </c>
      <c r="CC64" s="205">
        <v>0</v>
      </c>
      <c r="CD64" s="205">
        <v>0</v>
      </c>
      <c r="CE64" s="205">
        <v>0</v>
      </c>
      <c r="CF64" s="205">
        <v>0</v>
      </c>
      <c r="CG64" s="205">
        <v>0</v>
      </c>
      <c r="CH64" s="205">
        <v>0</v>
      </c>
      <c r="CI64" s="205">
        <v>0</v>
      </c>
      <c r="CJ64" s="205">
        <v>0</v>
      </c>
      <c r="CK64" s="205">
        <v>0</v>
      </c>
      <c r="CL64" s="205">
        <v>0</v>
      </c>
      <c r="CM64" s="205">
        <v>0</v>
      </c>
      <c r="CN64" s="205">
        <v>0</v>
      </c>
      <c r="CO64" s="205">
        <v>0</v>
      </c>
      <c r="CP64" s="205">
        <v>0</v>
      </c>
      <c r="CQ64" s="205">
        <v>0</v>
      </c>
      <c r="CR64" s="205">
        <v>0</v>
      </c>
      <c r="CS64" s="205">
        <v>0</v>
      </c>
      <c r="CT64" s="205">
        <v>0</v>
      </c>
      <c r="CU64" s="205">
        <v>0</v>
      </c>
      <c r="CV64" s="205">
        <v>0</v>
      </c>
      <c r="CW64" s="205">
        <v>0</v>
      </c>
      <c r="CX64" s="205">
        <v>0</v>
      </c>
      <c r="CY64" s="205">
        <v>0</v>
      </c>
      <c r="CZ64" s="205">
        <v>0</v>
      </c>
      <c r="DA64" s="205">
        <v>0</v>
      </c>
      <c r="DB64" s="205">
        <v>0</v>
      </c>
      <c r="DC64" s="206">
        <v>3025865.3</v>
      </c>
      <c r="DD64" s="162"/>
      <c r="DE64" s="208"/>
      <c r="DF64" s="208">
        <f>-G61</f>
        <v>-345865.3</v>
      </c>
      <c r="DG64" s="208">
        <f aca="true" t="shared" si="0" ref="DG64:DG70">SUM(DE64:DF64)</f>
        <v>-345865.3</v>
      </c>
      <c r="DH64" s="209">
        <f aca="true" t="shared" si="1" ref="DH64:DH70">+DE64/DG64</f>
        <v>0</v>
      </c>
      <c r="DI64" s="163" t="s">
        <v>522</v>
      </c>
      <c r="DJ64" s="163"/>
      <c r="DK64" s="163"/>
      <c r="DL64" s="163"/>
    </row>
    <row r="65" spans="1:116" ht="12.75">
      <c r="A65" s="158" t="s">
        <v>523</v>
      </c>
      <c r="B65" s="159" t="s">
        <v>524</v>
      </c>
      <c r="C65" s="160" t="s">
        <v>525</v>
      </c>
      <c r="D65" s="161"/>
      <c r="E65" s="158">
        <v>0</v>
      </c>
      <c r="F65" s="158">
        <v>0</v>
      </c>
      <c r="G65" s="205">
        <v>0</v>
      </c>
      <c r="H65" s="205">
        <v>0</v>
      </c>
      <c r="I65" s="205">
        <v>0</v>
      </c>
      <c r="J65" s="205">
        <v>0</v>
      </c>
      <c r="K65" s="205">
        <v>0</v>
      </c>
      <c r="L65" s="205">
        <v>0</v>
      </c>
      <c r="M65" s="205">
        <v>0</v>
      </c>
      <c r="N65" s="205">
        <v>0</v>
      </c>
      <c r="O65" s="205">
        <v>0</v>
      </c>
      <c r="P65" s="205">
        <v>0</v>
      </c>
      <c r="Q65" s="205">
        <v>0</v>
      </c>
      <c r="R65" s="205">
        <v>0</v>
      </c>
      <c r="S65" s="205">
        <v>0</v>
      </c>
      <c r="T65" s="205">
        <v>0</v>
      </c>
      <c r="U65" s="205">
        <v>0</v>
      </c>
      <c r="V65" s="205">
        <v>0</v>
      </c>
      <c r="W65" s="205">
        <v>0</v>
      </c>
      <c r="X65" s="205">
        <v>0</v>
      </c>
      <c r="Y65" s="205">
        <v>0</v>
      </c>
      <c r="Z65" s="205">
        <v>0</v>
      </c>
      <c r="AA65" s="205">
        <v>0</v>
      </c>
      <c r="AB65" s="205">
        <v>0</v>
      </c>
      <c r="AC65" s="205">
        <v>0</v>
      </c>
      <c r="AD65" s="205">
        <v>0</v>
      </c>
      <c r="AE65" s="205">
        <v>0</v>
      </c>
      <c r="AF65" s="205">
        <v>0</v>
      </c>
      <c r="AG65" s="205">
        <v>0</v>
      </c>
      <c r="AH65" s="205">
        <v>0</v>
      </c>
      <c r="AI65" s="205">
        <v>0</v>
      </c>
      <c r="AJ65" s="205">
        <v>0</v>
      </c>
      <c r="AK65" s="205">
        <v>0</v>
      </c>
      <c r="AL65" s="205">
        <v>0</v>
      </c>
      <c r="AM65" s="205">
        <v>0</v>
      </c>
      <c r="AN65" s="205">
        <v>0</v>
      </c>
      <c r="AO65" s="205">
        <v>0</v>
      </c>
      <c r="AP65" s="205">
        <v>0</v>
      </c>
      <c r="AQ65" s="205">
        <v>0</v>
      </c>
      <c r="AR65" s="205">
        <v>0</v>
      </c>
      <c r="AS65" s="205">
        <v>0</v>
      </c>
      <c r="AT65" s="205">
        <v>0</v>
      </c>
      <c r="AU65" s="205">
        <v>0</v>
      </c>
      <c r="AV65" s="205">
        <v>0</v>
      </c>
      <c r="AW65" s="205">
        <v>0</v>
      </c>
      <c r="AX65" s="205">
        <v>0</v>
      </c>
      <c r="AY65" s="205">
        <v>0</v>
      </c>
      <c r="AZ65" s="205">
        <v>0</v>
      </c>
      <c r="BA65" s="205">
        <v>0</v>
      </c>
      <c r="BB65" s="205">
        <v>0</v>
      </c>
      <c r="BC65" s="205">
        <v>0</v>
      </c>
      <c r="BD65" s="205">
        <v>0</v>
      </c>
      <c r="BE65" s="205">
        <v>0</v>
      </c>
      <c r="BF65" s="205">
        <v>0</v>
      </c>
      <c r="BG65" s="205">
        <v>0</v>
      </c>
      <c r="BH65" s="205">
        <v>0</v>
      </c>
      <c r="BI65" s="205">
        <v>0</v>
      </c>
      <c r="BJ65" s="205">
        <v>0</v>
      </c>
      <c r="BK65" s="205">
        <v>0</v>
      </c>
      <c r="BL65" s="205">
        <v>0</v>
      </c>
      <c r="BM65" s="205">
        <v>0</v>
      </c>
      <c r="BN65" s="205">
        <v>0</v>
      </c>
      <c r="BO65" s="205">
        <v>0</v>
      </c>
      <c r="BP65" s="205">
        <v>0</v>
      </c>
      <c r="BQ65" s="205">
        <v>0</v>
      </c>
      <c r="BR65" s="205">
        <v>0</v>
      </c>
      <c r="BS65" s="205">
        <v>0</v>
      </c>
      <c r="BT65" s="205">
        <v>0</v>
      </c>
      <c r="BU65" s="205">
        <v>0</v>
      </c>
      <c r="BV65" s="205">
        <v>0</v>
      </c>
      <c r="BW65" s="205">
        <v>0</v>
      </c>
      <c r="BX65" s="205">
        <v>0</v>
      </c>
      <c r="BY65" s="205">
        <v>0</v>
      </c>
      <c r="BZ65" s="205">
        <v>0</v>
      </c>
      <c r="CA65" s="205">
        <v>0</v>
      </c>
      <c r="CB65" s="205">
        <v>0</v>
      </c>
      <c r="CC65" s="205">
        <v>0</v>
      </c>
      <c r="CD65" s="205">
        <v>0</v>
      </c>
      <c r="CE65" s="205">
        <v>0</v>
      </c>
      <c r="CF65" s="205">
        <v>87207.61</v>
      </c>
      <c r="CG65" s="205">
        <v>0</v>
      </c>
      <c r="CH65" s="205">
        <v>0</v>
      </c>
      <c r="CI65" s="205">
        <v>0</v>
      </c>
      <c r="CJ65" s="205">
        <v>0</v>
      </c>
      <c r="CK65" s="205">
        <v>0</v>
      </c>
      <c r="CL65" s="205">
        <v>0</v>
      </c>
      <c r="CM65" s="205">
        <v>0</v>
      </c>
      <c r="CN65" s="205">
        <v>0</v>
      </c>
      <c r="CO65" s="205">
        <v>0</v>
      </c>
      <c r="CP65" s="205">
        <v>0</v>
      </c>
      <c r="CQ65" s="205">
        <v>0</v>
      </c>
      <c r="CR65" s="205">
        <v>0</v>
      </c>
      <c r="CS65" s="205">
        <v>0</v>
      </c>
      <c r="CT65" s="205">
        <v>0</v>
      </c>
      <c r="CU65" s="205">
        <v>0</v>
      </c>
      <c r="CV65" s="205">
        <v>0</v>
      </c>
      <c r="CW65" s="205">
        <v>0</v>
      </c>
      <c r="CX65" s="205">
        <v>0</v>
      </c>
      <c r="CY65" s="205">
        <v>0</v>
      </c>
      <c r="CZ65" s="205">
        <v>0</v>
      </c>
      <c r="DA65" s="205">
        <v>0</v>
      </c>
      <c r="DB65" s="205">
        <v>0</v>
      </c>
      <c r="DC65" s="206">
        <v>87207.61</v>
      </c>
      <c r="DD65" s="162"/>
      <c r="DE65" s="210">
        <f>SUM(DE63:DE64)</f>
        <v>2640000</v>
      </c>
      <c r="DF65" s="210">
        <f>SUM(DF63:DF64)</f>
        <v>635402.7</v>
      </c>
      <c r="DG65" s="210">
        <f t="shared" si="0"/>
        <v>3275402.7</v>
      </c>
      <c r="DH65" s="211">
        <f t="shared" si="1"/>
        <v>0.806007762037932</v>
      </c>
      <c r="DI65" s="208">
        <f>+DE65/4</f>
        <v>660000</v>
      </c>
      <c r="DJ65" s="212">
        <f>+DI65-DF65</f>
        <v>24597.300000000047</v>
      </c>
      <c r="DK65" s="170" t="s">
        <v>526</v>
      </c>
      <c r="DL65" s="163"/>
    </row>
    <row r="66" spans="1:116" ht="12.75">
      <c r="A66" s="158" t="s">
        <v>527</v>
      </c>
      <c r="B66" s="159" t="s">
        <v>528</v>
      </c>
      <c r="C66" s="160" t="s">
        <v>529</v>
      </c>
      <c r="D66" s="161"/>
      <c r="E66" s="158">
        <v>1547.04</v>
      </c>
      <c r="F66" s="158">
        <v>0</v>
      </c>
      <c r="G66" s="205">
        <v>4487343.32</v>
      </c>
      <c r="H66" s="205">
        <v>0</v>
      </c>
      <c r="I66" s="205">
        <v>0</v>
      </c>
      <c r="J66" s="205">
        <v>0</v>
      </c>
      <c r="K66" s="205">
        <v>0</v>
      </c>
      <c r="L66" s="205">
        <v>0</v>
      </c>
      <c r="M66" s="205">
        <v>0</v>
      </c>
      <c r="N66" s="205">
        <v>0</v>
      </c>
      <c r="O66" s="205">
        <v>0</v>
      </c>
      <c r="P66" s="205">
        <v>0</v>
      </c>
      <c r="Q66" s="205">
        <v>0</v>
      </c>
      <c r="R66" s="205">
        <v>0</v>
      </c>
      <c r="S66" s="205">
        <v>0</v>
      </c>
      <c r="T66" s="205">
        <v>0</v>
      </c>
      <c r="U66" s="205">
        <v>0</v>
      </c>
      <c r="V66" s="205">
        <v>0</v>
      </c>
      <c r="W66" s="205">
        <v>0</v>
      </c>
      <c r="X66" s="205">
        <v>0</v>
      </c>
      <c r="Y66" s="205">
        <v>0</v>
      </c>
      <c r="Z66" s="205">
        <v>0</v>
      </c>
      <c r="AA66" s="205">
        <v>0</v>
      </c>
      <c r="AB66" s="205">
        <v>0</v>
      </c>
      <c r="AC66" s="205">
        <v>0</v>
      </c>
      <c r="AD66" s="205">
        <v>0</v>
      </c>
      <c r="AE66" s="205">
        <v>0</v>
      </c>
      <c r="AF66" s="205">
        <v>0</v>
      </c>
      <c r="AG66" s="205">
        <v>0</v>
      </c>
      <c r="AH66" s="205">
        <v>0</v>
      </c>
      <c r="AI66" s="205">
        <v>0</v>
      </c>
      <c r="AJ66" s="205">
        <v>0</v>
      </c>
      <c r="AK66" s="205">
        <v>25502871.78</v>
      </c>
      <c r="AL66" s="205">
        <v>0</v>
      </c>
      <c r="AM66" s="205">
        <v>0</v>
      </c>
      <c r="AN66" s="205">
        <v>2665080.11</v>
      </c>
      <c r="AO66" s="205">
        <v>5574076.7700000005</v>
      </c>
      <c r="AP66" s="205">
        <v>0</v>
      </c>
      <c r="AQ66" s="205">
        <v>0</v>
      </c>
      <c r="AR66" s="205">
        <v>0</v>
      </c>
      <c r="AS66" s="205">
        <v>0</v>
      </c>
      <c r="AT66" s="205">
        <v>0</v>
      </c>
      <c r="AU66" s="205">
        <v>0</v>
      </c>
      <c r="AV66" s="205">
        <v>0</v>
      </c>
      <c r="AW66" s="205">
        <v>0</v>
      </c>
      <c r="AX66" s="205">
        <v>0</v>
      </c>
      <c r="AY66" s="205">
        <v>0</v>
      </c>
      <c r="AZ66" s="205">
        <v>0</v>
      </c>
      <c r="BA66" s="205">
        <v>0</v>
      </c>
      <c r="BB66" s="205">
        <v>0</v>
      </c>
      <c r="BC66" s="205">
        <v>0</v>
      </c>
      <c r="BD66" s="205">
        <v>0</v>
      </c>
      <c r="BE66" s="205">
        <v>0</v>
      </c>
      <c r="BF66" s="205">
        <v>0</v>
      </c>
      <c r="BG66" s="205">
        <v>0</v>
      </c>
      <c r="BH66" s="205">
        <v>0</v>
      </c>
      <c r="BI66" s="205">
        <v>0</v>
      </c>
      <c r="BJ66" s="205">
        <v>0</v>
      </c>
      <c r="BK66" s="205">
        <v>0</v>
      </c>
      <c r="BL66" s="205">
        <v>0</v>
      </c>
      <c r="BM66" s="205">
        <v>0</v>
      </c>
      <c r="BN66" s="205">
        <v>0</v>
      </c>
      <c r="BO66" s="205">
        <v>0</v>
      </c>
      <c r="BP66" s="205">
        <v>0</v>
      </c>
      <c r="BQ66" s="205">
        <v>0</v>
      </c>
      <c r="BR66" s="205">
        <v>0</v>
      </c>
      <c r="BS66" s="205">
        <v>0</v>
      </c>
      <c r="BT66" s="205">
        <v>0</v>
      </c>
      <c r="BU66" s="205">
        <v>0</v>
      </c>
      <c r="BV66" s="205">
        <v>0</v>
      </c>
      <c r="BW66" s="205">
        <v>0</v>
      </c>
      <c r="BX66" s="205">
        <v>0</v>
      </c>
      <c r="BY66" s="205">
        <v>0</v>
      </c>
      <c r="BZ66" s="205">
        <v>0</v>
      </c>
      <c r="CA66" s="205">
        <v>0</v>
      </c>
      <c r="CB66" s="205">
        <v>0</v>
      </c>
      <c r="CC66" s="205">
        <v>0</v>
      </c>
      <c r="CD66" s="205">
        <v>0</v>
      </c>
      <c r="CE66" s="205">
        <v>0</v>
      </c>
      <c r="CF66" s="205">
        <v>0</v>
      </c>
      <c r="CG66" s="205">
        <v>0</v>
      </c>
      <c r="CH66" s="205">
        <v>0</v>
      </c>
      <c r="CI66" s="205">
        <v>0</v>
      </c>
      <c r="CJ66" s="205">
        <v>0</v>
      </c>
      <c r="CK66" s="205">
        <v>0</v>
      </c>
      <c r="CL66" s="205">
        <v>0</v>
      </c>
      <c r="CM66" s="205">
        <v>0</v>
      </c>
      <c r="CN66" s="205">
        <v>0</v>
      </c>
      <c r="CO66" s="205">
        <v>0</v>
      </c>
      <c r="CP66" s="205">
        <v>0</v>
      </c>
      <c r="CQ66" s="205">
        <v>0</v>
      </c>
      <c r="CR66" s="205">
        <v>0</v>
      </c>
      <c r="CS66" s="205">
        <v>0</v>
      </c>
      <c r="CT66" s="205">
        <v>0</v>
      </c>
      <c r="CU66" s="205">
        <v>0</v>
      </c>
      <c r="CV66" s="205">
        <v>0</v>
      </c>
      <c r="CW66" s="205">
        <v>0</v>
      </c>
      <c r="CX66" s="205">
        <v>0</v>
      </c>
      <c r="CY66" s="205">
        <v>0</v>
      </c>
      <c r="CZ66" s="205">
        <v>0</v>
      </c>
      <c r="DA66" s="205">
        <v>0</v>
      </c>
      <c r="DB66" s="205">
        <v>0</v>
      </c>
      <c r="DC66" s="206">
        <v>38230919.01999999</v>
      </c>
      <c r="DD66" s="162"/>
      <c r="DE66" s="208">
        <v>0</v>
      </c>
      <c r="DF66" s="213">
        <v>24597</v>
      </c>
      <c r="DG66" s="208">
        <f t="shared" si="0"/>
        <v>24597</v>
      </c>
      <c r="DH66" s="209">
        <f t="shared" si="1"/>
        <v>0</v>
      </c>
      <c r="DI66" s="163" t="s">
        <v>530</v>
      </c>
      <c r="DJ66" s="163"/>
      <c r="DK66" s="163"/>
      <c r="DL66" s="163"/>
    </row>
    <row r="67" spans="1:116" ht="12.75">
      <c r="A67" s="158" t="s">
        <v>531</v>
      </c>
      <c r="B67" s="159" t="s">
        <v>532</v>
      </c>
      <c r="C67" s="160" t="s">
        <v>533</v>
      </c>
      <c r="D67" s="161"/>
      <c r="E67" s="158">
        <v>0</v>
      </c>
      <c r="F67" s="158">
        <v>0</v>
      </c>
      <c r="G67" s="205">
        <v>1868814.08</v>
      </c>
      <c r="H67" s="205">
        <v>119981.17</v>
      </c>
      <c r="I67" s="205">
        <v>0</v>
      </c>
      <c r="J67" s="205">
        <v>0</v>
      </c>
      <c r="K67" s="205">
        <v>0</v>
      </c>
      <c r="L67" s="205">
        <v>0</v>
      </c>
      <c r="M67" s="205">
        <v>0</v>
      </c>
      <c r="N67" s="205">
        <v>0</v>
      </c>
      <c r="O67" s="205">
        <v>0</v>
      </c>
      <c r="P67" s="205">
        <v>0</v>
      </c>
      <c r="Q67" s="205">
        <v>0</v>
      </c>
      <c r="R67" s="205">
        <v>0</v>
      </c>
      <c r="S67" s="205">
        <v>0</v>
      </c>
      <c r="T67" s="205">
        <v>0</v>
      </c>
      <c r="U67" s="205">
        <v>0</v>
      </c>
      <c r="V67" s="205">
        <v>0</v>
      </c>
      <c r="W67" s="205">
        <v>0</v>
      </c>
      <c r="X67" s="205">
        <v>0</v>
      </c>
      <c r="Y67" s="205">
        <v>0</v>
      </c>
      <c r="Z67" s="205">
        <v>0</v>
      </c>
      <c r="AA67" s="205">
        <v>0</v>
      </c>
      <c r="AB67" s="205">
        <v>0</v>
      </c>
      <c r="AC67" s="205">
        <v>0</v>
      </c>
      <c r="AD67" s="205">
        <v>0</v>
      </c>
      <c r="AE67" s="205">
        <v>0</v>
      </c>
      <c r="AF67" s="205">
        <v>0</v>
      </c>
      <c r="AG67" s="205">
        <v>0</v>
      </c>
      <c r="AH67" s="205">
        <v>0</v>
      </c>
      <c r="AI67" s="205">
        <v>0</v>
      </c>
      <c r="AJ67" s="205">
        <v>0</v>
      </c>
      <c r="AK67" s="205">
        <v>0</v>
      </c>
      <c r="AL67" s="205">
        <v>0</v>
      </c>
      <c r="AM67" s="205">
        <v>0</v>
      </c>
      <c r="AN67" s="205">
        <v>0</v>
      </c>
      <c r="AO67" s="205">
        <v>0</v>
      </c>
      <c r="AP67" s="205">
        <v>0</v>
      </c>
      <c r="AQ67" s="205">
        <v>0</v>
      </c>
      <c r="AR67" s="205">
        <v>0</v>
      </c>
      <c r="AS67" s="205">
        <v>0</v>
      </c>
      <c r="AT67" s="205">
        <v>0</v>
      </c>
      <c r="AU67" s="205">
        <v>0</v>
      </c>
      <c r="AV67" s="205">
        <v>0</v>
      </c>
      <c r="AW67" s="205">
        <v>0</v>
      </c>
      <c r="AX67" s="205">
        <v>0</v>
      </c>
      <c r="AY67" s="205">
        <v>0</v>
      </c>
      <c r="AZ67" s="205">
        <v>0</v>
      </c>
      <c r="BA67" s="205">
        <v>0</v>
      </c>
      <c r="BB67" s="205">
        <v>0</v>
      </c>
      <c r="BC67" s="205">
        <v>0</v>
      </c>
      <c r="BD67" s="205">
        <v>0</v>
      </c>
      <c r="BE67" s="205">
        <v>0</v>
      </c>
      <c r="BF67" s="205">
        <v>0</v>
      </c>
      <c r="BG67" s="205">
        <v>0</v>
      </c>
      <c r="BH67" s="205">
        <v>0</v>
      </c>
      <c r="BI67" s="205">
        <v>0</v>
      </c>
      <c r="BJ67" s="205">
        <v>0</v>
      </c>
      <c r="BK67" s="205">
        <v>0</v>
      </c>
      <c r="BL67" s="205">
        <v>0</v>
      </c>
      <c r="BM67" s="205">
        <v>0</v>
      </c>
      <c r="BN67" s="205">
        <v>0</v>
      </c>
      <c r="BO67" s="205">
        <v>0</v>
      </c>
      <c r="BP67" s="205">
        <v>0</v>
      </c>
      <c r="BQ67" s="205">
        <v>0</v>
      </c>
      <c r="BR67" s="205">
        <v>0</v>
      </c>
      <c r="BS67" s="205">
        <v>0</v>
      </c>
      <c r="BT67" s="205">
        <v>0</v>
      </c>
      <c r="BU67" s="205">
        <v>0</v>
      </c>
      <c r="BV67" s="205">
        <v>0</v>
      </c>
      <c r="BW67" s="205">
        <v>0</v>
      </c>
      <c r="BX67" s="205">
        <v>0</v>
      </c>
      <c r="BY67" s="205">
        <v>0</v>
      </c>
      <c r="BZ67" s="205">
        <v>0</v>
      </c>
      <c r="CA67" s="205">
        <v>0</v>
      </c>
      <c r="CB67" s="205">
        <v>0</v>
      </c>
      <c r="CC67" s="205">
        <v>0</v>
      </c>
      <c r="CD67" s="205">
        <v>0</v>
      </c>
      <c r="CE67" s="205">
        <v>0</v>
      </c>
      <c r="CF67" s="205">
        <v>0</v>
      </c>
      <c r="CG67" s="205">
        <v>0</v>
      </c>
      <c r="CH67" s="205">
        <v>0</v>
      </c>
      <c r="CI67" s="205">
        <v>0</v>
      </c>
      <c r="CJ67" s="205">
        <v>0</v>
      </c>
      <c r="CK67" s="205">
        <v>0</v>
      </c>
      <c r="CL67" s="205">
        <v>0</v>
      </c>
      <c r="CM67" s="205">
        <v>0</v>
      </c>
      <c r="CN67" s="205">
        <v>0</v>
      </c>
      <c r="CO67" s="205">
        <v>0</v>
      </c>
      <c r="CP67" s="205">
        <v>0</v>
      </c>
      <c r="CQ67" s="205">
        <v>0</v>
      </c>
      <c r="CR67" s="205">
        <v>0</v>
      </c>
      <c r="CS67" s="205">
        <v>0</v>
      </c>
      <c r="CT67" s="205">
        <v>0</v>
      </c>
      <c r="CU67" s="205">
        <v>0</v>
      </c>
      <c r="CV67" s="205">
        <v>0</v>
      </c>
      <c r="CW67" s="205">
        <v>0</v>
      </c>
      <c r="CX67" s="205">
        <v>0</v>
      </c>
      <c r="CY67" s="205">
        <v>0</v>
      </c>
      <c r="CZ67" s="205">
        <v>0</v>
      </c>
      <c r="DA67" s="205">
        <v>0</v>
      </c>
      <c r="DB67" s="205">
        <v>0</v>
      </c>
      <c r="DC67" s="206">
        <v>1988795.25</v>
      </c>
      <c r="DD67" s="162"/>
      <c r="DE67" s="210">
        <f>SUM(DE65:DE66)</f>
        <v>2640000</v>
      </c>
      <c r="DF67" s="210">
        <f>SUM(DF65:DF66)</f>
        <v>659999.7</v>
      </c>
      <c r="DG67" s="210">
        <f t="shared" si="0"/>
        <v>3299999.7</v>
      </c>
      <c r="DH67" s="211">
        <f t="shared" si="1"/>
        <v>0.8000000727272792</v>
      </c>
      <c r="DI67" s="163" t="s">
        <v>534</v>
      </c>
      <c r="DJ67" s="163"/>
      <c r="DK67" s="163"/>
      <c r="DL67" s="163"/>
    </row>
    <row r="68" spans="1:116" ht="12.75">
      <c r="A68" s="158" t="s">
        <v>535</v>
      </c>
      <c r="B68" s="159" t="s">
        <v>536</v>
      </c>
      <c r="C68" s="160" t="s">
        <v>537</v>
      </c>
      <c r="D68" s="161"/>
      <c r="E68" s="158">
        <v>0</v>
      </c>
      <c r="F68" s="158">
        <v>0</v>
      </c>
      <c r="G68" s="205">
        <v>133735.02</v>
      </c>
      <c r="H68" s="205">
        <v>0</v>
      </c>
      <c r="I68" s="205">
        <v>0</v>
      </c>
      <c r="J68" s="205">
        <v>0</v>
      </c>
      <c r="K68" s="205">
        <v>0</v>
      </c>
      <c r="L68" s="205">
        <v>0</v>
      </c>
      <c r="M68" s="205">
        <v>0</v>
      </c>
      <c r="N68" s="205">
        <v>0</v>
      </c>
      <c r="O68" s="205">
        <v>0</v>
      </c>
      <c r="P68" s="205">
        <v>0</v>
      </c>
      <c r="Q68" s="205">
        <v>0</v>
      </c>
      <c r="R68" s="205">
        <v>0</v>
      </c>
      <c r="S68" s="205">
        <v>0</v>
      </c>
      <c r="T68" s="205">
        <v>0</v>
      </c>
      <c r="U68" s="205">
        <v>0</v>
      </c>
      <c r="V68" s="205">
        <v>0</v>
      </c>
      <c r="W68" s="205">
        <v>0</v>
      </c>
      <c r="X68" s="205">
        <v>0</v>
      </c>
      <c r="Y68" s="205">
        <v>0</v>
      </c>
      <c r="Z68" s="205">
        <v>0</v>
      </c>
      <c r="AA68" s="205">
        <v>0</v>
      </c>
      <c r="AB68" s="205">
        <v>0</v>
      </c>
      <c r="AC68" s="205">
        <v>0</v>
      </c>
      <c r="AD68" s="205">
        <v>0</v>
      </c>
      <c r="AE68" s="205">
        <v>0</v>
      </c>
      <c r="AF68" s="205">
        <v>0</v>
      </c>
      <c r="AG68" s="205">
        <v>0</v>
      </c>
      <c r="AH68" s="205">
        <v>0</v>
      </c>
      <c r="AI68" s="205">
        <v>0</v>
      </c>
      <c r="AJ68" s="205">
        <v>0</v>
      </c>
      <c r="AK68" s="205">
        <v>0</v>
      </c>
      <c r="AL68" s="205">
        <v>0</v>
      </c>
      <c r="AM68" s="205">
        <v>0</v>
      </c>
      <c r="AN68" s="205">
        <v>0</v>
      </c>
      <c r="AO68" s="205">
        <v>0</v>
      </c>
      <c r="AP68" s="205">
        <v>0</v>
      </c>
      <c r="AQ68" s="205">
        <v>0</v>
      </c>
      <c r="AR68" s="205">
        <v>0</v>
      </c>
      <c r="AS68" s="205">
        <v>0</v>
      </c>
      <c r="AT68" s="205">
        <v>0</v>
      </c>
      <c r="AU68" s="205">
        <v>0</v>
      </c>
      <c r="AV68" s="205">
        <v>0</v>
      </c>
      <c r="AW68" s="205">
        <v>0</v>
      </c>
      <c r="AX68" s="205">
        <v>0</v>
      </c>
      <c r="AY68" s="205">
        <v>0</v>
      </c>
      <c r="AZ68" s="205">
        <v>0</v>
      </c>
      <c r="BA68" s="205">
        <v>0</v>
      </c>
      <c r="BB68" s="205">
        <v>0</v>
      </c>
      <c r="BC68" s="205">
        <v>0</v>
      </c>
      <c r="BD68" s="205">
        <v>0</v>
      </c>
      <c r="BE68" s="205">
        <v>0</v>
      </c>
      <c r="BF68" s="205">
        <v>0</v>
      </c>
      <c r="BG68" s="205">
        <v>0</v>
      </c>
      <c r="BH68" s="205">
        <v>0</v>
      </c>
      <c r="BI68" s="205">
        <v>0</v>
      </c>
      <c r="BJ68" s="205">
        <v>0</v>
      </c>
      <c r="BK68" s="205">
        <v>0</v>
      </c>
      <c r="BL68" s="205">
        <v>0</v>
      </c>
      <c r="BM68" s="205">
        <v>0</v>
      </c>
      <c r="BN68" s="205">
        <v>0</v>
      </c>
      <c r="BO68" s="205">
        <v>0</v>
      </c>
      <c r="BP68" s="205">
        <v>0</v>
      </c>
      <c r="BQ68" s="205">
        <v>0</v>
      </c>
      <c r="BR68" s="205">
        <v>0</v>
      </c>
      <c r="BS68" s="205">
        <v>0</v>
      </c>
      <c r="BT68" s="205">
        <v>0</v>
      </c>
      <c r="BU68" s="205">
        <v>0</v>
      </c>
      <c r="BV68" s="205">
        <v>0</v>
      </c>
      <c r="BW68" s="205">
        <v>0</v>
      </c>
      <c r="BX68" s="205">
        <v>0</v>
      </c>
      <c r="BY68" s="205">
        <v>0</v>
      </c>
      <c r="BZ68" s="205">
        <v>0</v>
      </c>
      <c r="CA68" s="205">
        <v>0</v>
      </c>
      <c r="CB68" s="205">
        <v>0</v>
      </c>
      <c r="CC68" s="205">
        <v>0</v>
      </c>
      <c r="CD68" s="205">
        <v>0</v>
      </c>
      <c r="CE68" s="205">
        <v>0</v>
      </c>
      <c r="CF68" s="205">
        <v>0</v>
      </c>
      <c r="CG68" s="205">
        <v>0</v>
      </c>
      <c r="CH68" s="205">
        <v>0</v>
      </c>
      <c r="CI68" s="205">
        <v>0</v>
      </c>
      <c r="CJ68" s="205">
        <v>0</v>
      </c>
      <c r="CK68" s="205">
        <v>0</v>
      </c>
      <c r="CL68" s="205">
        <v>0</v>
      </c>
      <c r="CM68" s="205">
        <v>0</v>
      </c>
      <c r="CN68" s="205">
        <v>0</v>
      </c>
      <c r="CO68" s="205">
        <v>0</v>
      </c>
      <c r="CP68" s="205">
        <v>0</v>
      </c>
      <c r="CQ68" s="205">
        <v>0</v>
      </c>
      <c r="CR68" s="205">
        <v>0</v>
      </c>
      <c r="CS68" s="205">
        <v>0</v>
      </c>
      <c r="CT68" s="205">
        <v>0</v>
      </c>
      <c r="CU68" s="205">
        <v>0</v>
      </c>
      <c r="CV68" s="205">
        <v>0</v>
      </c>
      <c r="CW68" s="205">
        <v>0</v>
      </c>
      <c r="CX68" s="205">
        <v>0</v>
      </c>
      <c r="CY68" s="205">
        <v>0</v>
      </c>
      <c r="CZ68" s="205">
        <v>0</v>
      </c>
      <c r="DA68" s="205">
        <v>0</v>
      </c>
      <c r="DB68" s="205">
        <v>0</v>
      </c>
      <c r="DC68" s="206">
        <v>133735.02</v>
      </c>
      <c r="DD68" s="162"/>
      <c r="DE68" s="208">
        <v>608000</v>
      </c>
      <c r="DF68" s="213">
        <v>152000</v>
      </c>
      <c r="DG68" s="208">
        <f t="shared" si="0"/>
        <v>760000</v>
      </c>
      <c r="DH68" s="209">
        <f t="shared" si="1"/>
        <v>0.8</v>
      </c>
      <c r="DI68" s="163" t="s">
        <v>538</v>
      </c>
      <c r="DJ68" s="163"/>
      <c r="DK68" s="163"/>
      <c r="DL68" s="163"/>
    </row>
    <row r="69" spans="1:116" ht="12.75">
      <c r="A69" s="158" t="s">
        <v>539</v>
      </c>
      <c r="B69" s="159" t="s">
        <v>540</v>
      </c>
      <c r="C69" s="160" t="s">
        <v>541</v>
      </c>
      <c r="D69" s="161"/>
      <c r="E69" s="158">
        <v>0</v>
      </c>
      <c r="F69" s="158">
        <v>0</v>
      </c>
      <c r="G69" s="205">
        <v>87552.64</v>
      </c>
      <c r="H69" s="205">
        <v>0</v>
      </c>
      <c r="I69" s="205">
        <v>0</v>
      </c>
      <c r="J69" s="205">
        <v>0</v>
      </c>
      <c r="K69" s="205">
        <v>0</v>
      </c>
      <c r="L69" s="205">
        <v>0</v>
      </c>
      <c r="M69" s="205">
        <v>0</v>
      </c>
      <c r="N69" s="205">
        <v>0</v>
      </c>
      <c r="O69" s="205">
        <v>0</v>
      </c>
      <c r="P69" s="205">
        <v>0</v>
      </c>
      <c r="Q69" s="205">
        <v>0</v>
      </c>
      <c r="R69" s="205">
        <v>0</v>
      </c>
      <c r="S69" s="205">
        <v>0</v>
      </c>
      <c r="T69" s="205">
        <v>0</v>
      </c>
      <c r="U69" s="205">
        <v>0</v>
      </c>
      <c r="V69" s="205">
        <v>0</v>
      </c>
      <c r="W69" s="205">
        <v>0</v>
      </c>
      <c r="X69" s="205">
        <v>0</v>
      </c>
      <c r="Y69" s="205">
        <v>0</v>
      </c>
      <c r="Z69" s="205">
        <v>0</v>
      </c>
      <c r="AA69" s="205">
        <v>0</v>
      </c>
      <c r="AB69" s="205">
        <v>0</v>
      </c>
      <c r="AC69" s="205">
        <v>0</v>
      </c>
      <c r="AD69" s="205">
        <v>0</v>
      </c>
      <c r="AE69" s="205">
        <v>0</v>
      </c>
      <c r="AF69" s="205">
        <v>0</v>
      </c>
      <c r="AG69" s="205">
        <v>0</v>
      </c>
      <c r="AH69" s="205">
        <v>0</v>
      </c>
      <c r="AI69" s="205">
        <v>0</v>
      </c>
      <c r="AJ69" s="205">
        <v>0</v>
      </c>
      <c r="AK69" s="205">
        <v>0</v>
      </c>
      <c r="AL69" s="205">
        <v>0</v>
      </c>
      <c r="AM69" s="205">
        <v>0</v>
      </c>
      <c r="AN69" s="205">
        <v>0</v>
      </c>
      <c r="AO69" s="205">
        <v>0</v>
      </c>
      <c r="AP69" s="205">
        <v>0</v>
      </c>
      <c r="AQ69" s="205">
        <v>0</v>
      </c>
      <c r="AR69" s="205">
        <v>0</v>
      </c>
      <c r="AS69" s="205">
        <v>0</v>
      </c>
      <c r="AT69" s="205">
        <v>0</v>
      </c>
      <c r="AU69" s="205">
        <v>0</v>
      </c>
      <c r="AV69" s="205">
        <v>0</v>
      </c>
      <c r="AW69" s="205">
        <v>0</v>
      </c>
      <c r="AX69" s="205">
        <v>0</v>
      </c>
      <c r="AY69" s="205">
        <v>0</v>
      </c>
      <c r="AZ69" s="205">
        <v>0</v>
      </c>
      <c r="BA69" s="205">
        <v>0</v>
      </c>
      <c r="BB69" s="205">
        <v>0</v>
      </c>
      <c r="BC69" s="205">
        <v>0</v>
      </c>
      <c r="BD69" s="205">
        <v>0</v>
      </c>
      <c r="BE69" s="205">
        <v>0</v>
      </c>
      <c r="BF69" s="205">
        <v>0</v>
      </c>
      <c r="BG69" s="205">
        <v>0</v>
      </c>
      <c r="BH69" s="205">
        <v>0</v>
      </c>
      <c r="BI69" s="205">
        <v>0</v>
      </c>
      <c r="BJ69" s="205">
        <v>0</v>
      </c>
      <c r="BK69" s="205">
        <v>0</v>
      </c>
      <c r="BL69" s="205">
        <v>0</v>
      </c>
      <c r="BM69" s="205">
        <v>0</v>
      </c>
      <c r="BN69" s="205">
        <v>0</v>
      </c>
      <c r="BO69" s="205">
        <v>0</v>
      </c>
      <c r="BP69" s="205">
        <v>0</v>
      </c>
      <c r="BQ69" s="205">
        <v>0</v>
      </c>
      <c r="BR69" s="205">
        <v>0</v>
      </c>
      <c r="BS69" s="205">
        <v>0</v>
      </c>
      <c r="BT69" s="205">
        <v>0</v>
      </c>
      <c r="BU69" s="205">
        <v>0</v>
      </c>
      <c r="BV69" s="205">
        <v>0</v>
      </c>
      <c r="BW69" s="205">
        <v>0</v>
      </c>
      <c r="BX69" s="205">
        <v>0</v>
      </c>
      <c r="BY69" s="205">
        <v>0</v>
      </c>
      <c r="BZ69" s="205">
        <v>0</v>
      </c>
      <c r="CA69" s="205">
        <v>0</v>
      </c>
      <c r="CB69" s="205">
        <v>0</v>
      </c>
      <c r="CC69" s="205">
        <v>0</v>
      </c>
      <c r="CD69" s="205">
        <v>0</v>
      </c>
      <c r="CE69" s="205">
        <v>0</v>
      </c>
      <c r="CF69" s="205">
        <v>0</v>
      </c>
      <c r="CG69" s="205">
        <v>0</v>
      </c>
      <c r="CH69" s="205">
        <v>0</v>
      </c>
      <c r="CI69" s="205">
        <v>0</v>
      </c>
      <c r="CJ69" s="205">
        <v>0</v>
      </c>
      <c r="CK69" s="205">
        <v>0</v>
      </c>
      <c r="CL69" s="205">
        <v>0</v>
      </c>
      <c r="CM69" s="205">
        <v>0</v>
      </c>
      <c r="CN69" s="205">
        <v>0</v>
      </c>
      <c r="CO69" s="205">
        <v>0</v>
      </c>
      <c r="CP69" s="205">
        <v>0</v>
      </c>
      <c r="CQ69" s="205">
        <v>0</v>
      </c>
      <c r="CR69" s="205">
        <v>0</v>
      </c>
      <c r="CS69" s="205">
        <v>0</v>
      </c>
      <c r="CT69" s="205">
        <v>0</v>
      </c>
      <c r="CU69" s="205">
        <v>0</v>
      </c>
      <c r="CV69" s="205">
        <v>0</v>
      </c>
      <c r="CW69" s="205">
        <v>0</v>
      </c>
      <c r="CX69" s="205">
        <v>0</v>
      </c>
      <c r="CY69" s="205">
        <v>0</v>
      </c>
      <c r="CZ69" s="205">
        <v>0</v>
      </c>
      <c r="DA69" s="205">
        <v>0</v>
      </c>
      <c r="DB69" s="205">
        <v>0</v>
      </c>
      <c r="DC69" s="206">
        <v>87552.64</v>
      </c>
      <c r="DD69" s="162"/>
      <c r="DE69" s="210">
        <f>SUM(DE67:DE68)</f>
        <v>3248000</v>
      </c>
      <c r="DF69" s="210">
        <f>SUM(DF67:DF68)</f>
        <v>811999.7</v>
      </c>
      <c r="DG69" s="210">
        <f t="shared" si="0"/>
        <v>4059999.7</v>
      </c>
      <c r="DH69" s="211">
        <f t="shared" si="1"/>
        <v>0.8000000591133049</v>
      </c>
      <c r="DI69" s="163" t="s">
        <v>542</v>
      </c>
      <c r="DJ69" s="163"/>
      <c r="DK69" s="163"/>
      <c r="DL69" s="163"/>
    </row>
    <row r="70" spans="1:116" ht="12.75">
      <c r="A70" s="158" t="s">
        <v>543</v>
      </c>
      <c r="B70" s="159" t="s">
        <v>544</v>
      </c>
      <c r="C70" s="160" t="s">
        <v>545</v>
      </c>
      <c r="D70" s="161"/>
      <c r="E70" s="158">
        <v>0</v>
      </c>
      <c r="F70" s="158">
        <v>0</v>
      </c>
      <c r="G70" s="205">
        <v>0</v>
      </c>
      <c r="H70" s="205">
        <v>0</v>
      </c>
      <c r="I70" s="205">
        <v>0</v>
      </c>
      <c r="J70" s="205">
        <v>0</v>
      </c>
      <c r="K70" s="205">
        <v>0</v>
      </c>
      <c r="L70" s="205">
        <v>0</v>
      </c>
      <c r="M70" s="205">
        <v>0</v>
      </c>
      <c r="N70" s="205">
        <v>0</v>
      </c>
      <c r="O70" s="205">
        <v>0</v>
      </c>
      <c r="P70" s="205">
        <v>0</v>
      </c>
      <c r="Q70" s="205">
        <v>0</v>
      </c>
      <c r="R70" s="205">
        <v>0</v>
      </c>
      <c r="S70" s="205">
        <v>0</v>
      </c>
      <c r="T70" s="205">
        <v>0</v>
      </c>
      <c r="U70" s="205">
        <v>0</v>
      </c>
      <c r="V70" s="205">
        <v>0</v>
      </c>
      <c r="W70" s="205">
        <v>0</v>
      </c>
      <c r="X70" s="205">
        <v>0</v>
      </c>
      <c r="Y70" s="205">
        <v>0</v>
      </c>
      <c r="Z70" s="205">
        <v>0</v>
      </c>
      <c r="AA70" s="205">
        <v>0</v>
      </c>
      <c r="AB70" s="205">
        <v>0</v>
      </c>
      <c r="AC70" s="205">
        <v>0</v>
      </c>
      <c r="AD70" s="205">
        <v>0</v>
      </c>
      <c r="AE70" s="205">
        <v>0</v>
      </c>
      <c r="AF70" s="205">
        <v>0</v>
      </c>
      <c r="AG70" s="205">
        <v>0</v>
      </c>
      <c r="AH70" s="205">
        <v>0</v>
      </c>
      <c r="AI70" s="205">
        <v>0</v>
      </c>
      <c r="AJ70" s="205">
        <v>0</v>
      </c>
      <c r="AK70" s="205">
        <v>0</v>
      </c>
      <c r="AL70" s="205">
        <v>0</v>
      </c>
      <c r="AM70" s="205">
        <v>0</v>
      </c>
      <c r="AN70" s="205">
        <v>0</v>
      </c>
      <c r="AO70" s="205">
        <v>0</v>
      </c>
      <c r="AP70" s="205">
        <v>0</v>
      </c>
      <c r="AQ70" s="205">
        <v>0</v>
      </c>
      <c r="AR70" s="205">
        <v>0</v>
      </c>
      <c r="AS70" s="205">
        <v>0</v>
      </c>
      <c r="AT70" s="205">
        <v>0</v>
      </c>
      <c r="AU70" s="205">
        <v>0</v>
      </c>
      <c r="AV70" s="205">
        <v>0</v>
      </c>
      <c r="AW70" s="205">
        <v>0</v>
      </c>
      <c r="AX70" s="205">
        <v>0</v>
      </c>
      <c r="AY70" s="205">
        <v>0</v>
      </c>
      <c r="AZ70" s="205">
        <v>0</v>
      </c>
      <c r="BA70" s="205">
        <v>0</v>
      </c>
      <c r="BB70" s="205">
        <v>0</v>
      </c>
      <c r="BC70" s="205">
        <v>0</v>
      </c>
      <c r="BD70" s="205">
        <v>0</v>
      </c>
      <c r="BE70" s="205">
        <v>0</v>
      </c>
      <c r="BF70" s="205">
        <v>0</v>
      </c>
      <c r="BG70" s="205">
        <v>0</v>
      </c>
      <c r="BH70" s="205">
        <v>0</v>
      </c>
      <c r="BI70" s="205">
        <v>0</v>
      </c>
      <c r="BJ70" s="205">
        <v>0</v>
      </c>
      <c r="BK70" s="205">
        <v>0</v>
      </c>
      <c r="BL70" s="205">
        <v>0</v>
      </c>
      <c r="BM70" s="205">
        <v>0</v>
      </c>
      <c r="BN70" s="205">
        <v>0</v>
      </c>
      <c r="BO70" s="205">
        <v>0</v>
      </c>
      <c r="BP70" s="205">
        <v>0</v>
      </c>
      <c r="BQ70" s="205">
        <v>0</v>
      </c>
      <c r="BR70" s="205">
        <v>0</v>
      </c>
      <c r="BS70" s="205">
        <v>0</v>
      </c>
      <c r="BT70" s="205">
        <v>0</v>
      </c>
      <c r="BU70" s="205">
        <v>0</v>
      </c>
      <c r="BV70" s="205">
        <v>0</v>
      </c>
      <c r="BW70" s="205">
        <v>0</v>
      </c>
      <c r="BX70" s="205">
        <v>0</v>
      </c>
      <c r="BY70" s="205">
        <v>0</v>
      </c>
      <c r="BZ70" s="205">
        <v>0</v>
      </c>
      <c r="CA70" s="205">
        <v>0</v>
      </c>
      <c r="CB70" s="205">
        <v>0</v>
      </c>
      <c r="CC70" s="205">
        <v>0</v>
      </c>
      <c r="CD70" s="205">
        <v>0</v>
      </c>
      <c r="CE70" s="205">
        <v>0</v>
      </c>
      <c r="CF70" s="205">
        <v>0</v>
      </c>
      <c r="CG70" s="205">
        <v>0</v>
      </c>
      <c r="CH70" s="205">
        <v>0</v>
      </c>
      <c r="CI70" s="205">
        <v>17223.81</v>
      </c>
      <c r="CJ70" s="205">
        <v>0</v>
      </c>
      <c r="CK70" s="205">
        <v>0</v>
      </c>
      <c r="CL70" s="205">
        <v>0</v>
      </c>
      <c r="CM70" s="205">
        <v>0</v>
      </c>
      <c r="CN70" s="205">
        <v>0</v>
      </c>
      <c r="CO70" s="205">
        <v>0</v>
      </c>
      <c r="CP70" s="205">
        <v>0</v>
      </c>
      <c r="CQ70" s="205">
        <v>0</v>
      </c>
      <c r="CR70" s="205">
        <v>0</v>
      </c>
      <c r="CS70" s="205">
        <v>0</v>
      </c>
      <c r="CT70" s="205">
        <v>0</v>
      </c>
      <c r="CU70" s="205">
        <v>0</v>
      </c>
      <c r="CV70" s="205">
        <v>0</v>
      </c>
      <c r="CW70" s="205">
        <v>0</v>
      </c>
      <c r="CX70" s="205">
        <v>0</v>
      </c>
      <c r="CY70" s="205">
        <v>0</v>
      </c>
      <c r="CZ70" s="205">
        <v>0</v>
      </c>
      <c r="DA70" s="205">
        <v>0</v>
      </c>
      <c r="DB70" s="205">
        <v>0</v>
      </c>
      <c r="DC70" s="206">
        <v>17223.81</v>
      </c>
      <c r="DD70" s="162"/>
      <c r="DE70" s="208"/>
      <c r="DF70" s="208"/>
      <c r="DG70" s="208">
        <f t="shared" si="0"/>
        <v>0</v>
      </c>
      <c r="DH70" s="209" t="e">
        <f t="shared" si="1"/>
        <v>#DIV/0!</v>
      </c>
      <c r="DI70" s="163"/>
      <c r="DJ70" s="163"/>
      <c r="DK70" s="163"/>
      <c r="DL70" s="163"/>
    </row>
    <row r="71" spans="1:116" ht="12.75">
      <c r="A71" s="158" t="s">
        <v>546</v>
      </c>
      <c r="B71" s="159" t="s">
        <v>547</v>
      </c>
      <c r="C71" s="160" t="s">
        <v>548</v>
      </c>
      <c r="D71" s="161"/>
      <c r="E71" s="158">
        <v>0</v>
      </c>
      <c r="F71" s="158">
        <v>0</v>
      </c>
      <c r="G71" s="205">
        <v>0</v>
      </c>
      <c r="H71" s="205">
        <v>0</v>
      </c>
      <c r="I71" s="205">
        <v>0</v>
      </c>
      <c r="J71" s="205">
        <v>0</v>
      </c>
      <c r="K71" s="205">
        <v>0</v>
      </c>
      <c r="L71" s="205">
        <v>0</v>
      </c>
      <c r="M71" s="205">
        <v>0</v>
      </c>
      <c r="N71" s="205">
        <v>0</v>
      </c>
      <c r="O71" s="205">
        <v>0</v>
      </c>
      <c r="P71" s="205">
        <v>0</v>
      </c>
      <c r="Q71" s="205">
        <v>0</v>
      </c>
      <c r="R71" s="205">
        <v>0</v>
      </c>
      <c r="S71" s="205">
        <v>0</v>
      </c>
      <c r="T71" s="205">
        <v>0</v>
      </c>
      <c r="U71" s="205">
        <v>0</v>
      </c>
      <c r="V71" s="205">
        <v>0</v>
      </c>
      <c r="W71" s="205">
        <v>0</v>
      </c>
      <c r="X71" s="205">
        <v>0</v>
      </c>
      <c r="Y71" s="205">
        <v>0</v>
      </c>
      <c r="Z71" s="205">
        <v>0</v>
      </c>
      <c r="AA71" s="205">
        <v>0</v>
      </c>
      <c r="AB71" s="205">
        <v>0</v>
      </c>
      <c r="AC71" s="205">
        <v>0</v>
      </c>
      <c r="AD71" s="205">
        <v>0</v>
      </c>
      <c r="AE71" s="205">
        <v>0</v>
      </c>
      <c r="AF71" s="205">
        <v>0</v>
      </c>
      <c r="AG71" s="205">
        <v>0</v>
      </c>
      <c r="AH71" s="205">
        <v>0</v>
      </c>
      <c r="AI71" s="205">
        <v>0</v>
      </c>
      <c r="AJ71" s="205">
        <v>0</v>
      </c>
      <c r="AK71" s="205">
        <v>0</v>
      </c>
      <c r="AL71" s="205">
        <v>0</v>
      </c>
      <c r="AM71" s="205">
        <v>0</v>
      </c>
      <c r="AN71" s="205">
        <v>0</v>
      </c>
      <c r="AO71" s="205">
        <v>0</v>
      </c>
      <c r="AP71" s="205">
        <v>0</v>
      </c>
      <c r="AQ71" s="205">
        <v>0</v>
      </c>
      <c r="AR71" s="205">
        <v>0</v>
      </c>
      <c r="AS71" s="205">
        <v>0</v>
      </c>
      <c r="AT71" s="205">
        <v>0</v>
      </c>
      <c r="AU71" s="205">
        <v>0</v>
      </c>
      <c r="AV71" s="205">
        <v>0</v>
      </c>
      <c r="AW71" s="205">
        <v>0</v>
      </c>
      <c r="AX71" s="205">
        <v>0</v>
      </c>
      <c r="AY71" s="205">
        <v>0</v>
      </c>
      <c r="AZ71" s="205">
        <v>0</v>
      </c>
      <c r="BA71" s="205">
        <v>0</v>
      </c>
      <c r="BB71" s="205">
        <v>0</v>
      </c>
      <c r="BC71" s="205">
        <v>0</v>
      </c>
      <c r="BD71" s="205">
        <v>0</v>
      </c>
      <c r="BE71" s="205">
        <v>0</v>
      </c>
      <c r="BF71" s="205">
        <v>0</v>
      </c>
      <c r="BG71" s="205">
        <v>0</v>
      </c>
      <c r="BH71" s="205">
        <v>0</v>
      </c>
      <c r="BI71" s="205">
        <v>0</v>
      </c>
      <c r="BJ71" s="205">
        <v>0</v>
      </c>
      <c r="BK71" s="205">
        <v>0</v>
      </c>
      <c r="BL71" s="205">
        <v>0</v>
      </c>
      <c r="BM71" s="205">
        <v>0</v>
      </c>
      <c r="BN71" s="205">
        <v>0</v>
      </c>
      <c r="BO71" s="205">
        <v>0</v>
      </c>
      <c r="BP71" s="205">
        <v>0</v>
      </c>
      <c r="BQ71" s="205">
        <v>0</v>
      </c>
      <c r="BR71" s="205">
        <v>0</v>
      </c>
      <c r="BS71" s="205">
        <v>0</v>
      </c>
      <c r="BT71" s="205">
        <v>0</v>
      </c>
      <c r="BU71" s="205">
        <v>0</v>
      </c>
      <c r="BV71" s="205">
        <v>0</v>
      </c>
      <c r="BW71" s="205">
        <v>0</v>
      </c>
      <c r="BX71" s="205">
        <v>0</v>
      </c>
      <c r="BY71" s="205">
        <v>0</v>
      </c>
      <c r="BZ71" s="205">
        <v>0</v>
      </c>
      <c r="CA71" s="205">
        <v>0</v>
      </c>
      <c r="CB71" s="205">
        <v>0</v>
      </c>
      <c r="CC71" s="205">
        <v>0</v>
      </c>
      <c r="CD71" s="205">
        <v>0</v>
      </c>
      <c r="CE71" s="205">
        <v>0</v>
      </c>
      <c r="CF71" s="205">
        <v>0</v>
      </c>
      <c r="CG71" s="205">
        <v>0</v>
      </c>
      <c r="CH71" s="205">
        <v>0</v>
      </c>
      <c r="CI71" s="205">
        <v>0</v>
      </c>
      <c r="CJ71" s="205">
        <v>0</v>
      </c>
      <c r="CK71" s="205">
        <v>0</v>
      </c>
      <c r="CL71" s="205">
        <v>0</v>
      </c>
      <c r="CM71" s="205">
        <v>0</v>
      </c>
      <c r="CN71" s="205">
        <v>0</v>
      </c>
      <c r="CO71" s="205">
        <v>0</v>
      </c>
      <c r="CP71" s="205">
        <v>0</v>
      </c>
      <c r="CQ71" s="205">
        <v>0</v>
      </c>
      <c r="CR71" s="205">
        <v>0</v>
      </c>
      <c r="CS71" s="205">
        <v>0</v>
      </c>
      <c r="CT71" s="205">
        <v>0</v>
      </c>
      <c r="CU71" s="205">
        <v>375109.22</v>
      </c>
      <c r="CV71" s="205">
        <v>0</v>
      </c>
      <c r="CW71" s="205">
        <v>0</v>
      </c>
      <c r="CX71" s="205">
        <v>0</v>
      </c>
      <c r="CY71" s="205">
        <v>0</v>
      </c>
      <c r="CZ71" s="205">
        <v>0</v>
      </c>
      <c r="DA71" s="205">
        <v>0</v>
      </c>
      <c r="DB71" s="205">
        <v>0</v>
      </c>
      <c r="DC71" s="206">
        <v>375109.22</v>
      </c>
      <c r="DD71" s="162"/>
      <c r="DE71" s="208"/>
      <c r="DF71" s="208"/>
      <c r="DG71" s="208"/>
      <c r="DH71" s="163"/>
      <c r="DI71" s="163"/>
      <c r="DJ71" s="163"/>
      <c r="DK71" s="163"/>
      <c r="DL71" s="163"/>
    </row>
    <row r="72" spans="1:116" ht="12.75">
      <c r="A72" s="158" t="s">
        <v>549</v>
      </c>
      <c r="B72" s="159" t="s">
        <v>550</v>
      </c>
      <c r="C72" s="160" t="s">
        <v>551</v>
      </c>
      <c r="D72" s="161"/>
      <c r="E72" s="158">
        <v>0</v>
      </c>
      <c r="F72" s="158">
        <v>0</v>
      </c>
      <c r="G72" s="205">
        <v>283172.27</v>
      </c>
      <c r="H72" s="205">
        <v>0</v>
      </c>
      <c r="I72" s="205">
        <v>0</v>
      </c>
      <c r="J72" s="205">
        <v>0</v>
      </c>
      <c r="K72" s="205">
        <v>0</v>
      </c>
      <c r="L72" s="205">
        <v>0</v>
      </c>
      <c r="M72" s="205">
        <v>0</v>
      </c>
      <c r="N72" s="205">
        <v>0</v>
      </c>
      <c r="O72" s="205">
        <v>0</v>
      </c>
      <c r="P72" s="205">
        <v>0</v>
      </c>
      <c r="Q72" s="205">
        <v>0</v>
      </c>
      <c r="R72" s="205">
        <v>0</v>
      </c>
      <c r="S72" s="205">
        <v>0</v>
      </c>
      <c r="T72" s="205">
        <v>0</v>
      </c>
      <c r="U72" s="205">
        <v>0</v>
      </c>
      <c r="V72" s="205">
        <v>0</v>
      </c>
      <c r="W72" s="205">
        <v>0</v>
      </c>
      <c r="X72" s="205">
        <v>0</v>
      </c>
      <c r="Y72" s="205">
        <v>0</v>
      </c>
      <c r="Z72" s="205">
        <v>0</v>
      </c>
      <c r="AA72" s="205">
        <v>0</v>
      </c>
      <c r="AB72" s="205">
        <v>0</v>
      </c>
      <c r="AC72" s="205">
        <v>0</v>
      </c>
      <c r="AD72" s="205">
        <v>0</v>
      </c>
      <c r="AE72" s="205">
        <v>0</v>
      </c>
      <c r="AF72" s="205">
        <v>0</v>
      </c>
      <c r="AG72" s="205">
        <v>0</v>
      </c>
      <c r="AH72" s="205">
        <v>0</v>
      </c>
      <c r="AI72" s="205">
        <v>0</v>
      </c>
      <c r="AJ72" s="205">
        <v>0</v>
      </c>
      <c r="AK72" s="205">
        <v>0</v>
      </c>
      <c r="AL72" s="205">
        <v>0</v>
      </c>
      <c r="AM72" s="205">
        <v>0</v>
      </c>
      <c r="AN72" s="205">
        <v>0</v>
      </c>
      <c r="AO72" s="205">
        <v>0</v>
      </c>
      <c r="AP72" s="205">
        <v>0</v>
      </c>
      <c r="AQ72" s="205">
        <v>0</v>
      </c>
      <c r="AR72" s="205">
        <v>0</v>
      </c>
      <c r="AS72" s="205">
        <v>0</v>
      </c>
      <c r="AT72" s="205">
        <v>0</v>
      </c>
      <c r="AU72" s="205">
        <v>0</v>
      </c>
      <c r="AV72" s="205">
        <v>0</v>
      </c>
      <c r="AW72" s="205">
        <v>0</v>
      </c>
      <c r="AX72" s="205">
        <v>0</v>
      </c>
      <c r="AY72" s="205">
        <v>0</v>
      </c>
      <c r="AZ72" s="205">
        <v>0</v>
      </c>
      <c r="BA72" s="205">
        <v>0</v>
      </c>
      <c r="BB72" s="205">
        <v>0</v>
      </c>
      <c r="BC72" s="205">
        <v>0</v>
      </c>
      <c r="BD72" s="205">
        <v>0</v>
      </c>
      <c r="BE72" s="205">
        <v>0</v>
      </c>
      <c r="BF72" s="205">
        <v>0</v>
      </c>
      <c r="BG72" s="205">
        <v>0</v>
      </c>
      <c r="BH72" s="205">
        <v>0</v>
      </c>
      <c r="BI72" s="205">
        <v>0</v>
      </c>
      <c r="BJ72" s="205">
        <v>0</v>
      </c>
      <c r="BK72" s="205">
        <v>0</v>
      </c>
      <c r="BL72" s="205">
        <v>0</v>
      </c>
      <c r="BM72" s="205">
        <v>0</v>
      </c>
      <c r="BN72" s="205">
        <v>0</v>
      </c>
      <c r="BO72" s="205">
        <v>0</v>
      </c>
      <c r="BP72" s="205">
        <v>0</v>
      </c>
      <c r="BQ72" s="205">
        <v>0</v>
      </c>
      <c r="BR72" s="205">
        <v>0</v>
      </c>
      <c r="BS72" s="205">
        <v>0</v>
      </c>
      <c r="BT72" s="205">
        <v>0</v>
      </c>
      <c r="BU72" s="205">
        <v>0</v>
      </c>
      <c r="BV72" s="205">
        <v>0</v>
      </c>
      <c r="BW72" s="205">
        <v>0</v>
      </c>
      <c r="BX72" s="205">
        <v>0</v>
      </c>
      <c r="BY72" s="205">
        <v>0</v>
      </c>
      <c r="BZ72" s="205">
        <v>0</v>
      </c>
      <c r="CA72" s="205">
        <v>0</v>
      </c>
      <c r="CB72" s="205">
        <v>0</v>
      </c>
      <c r="CC72" s="205">
        <v>0</v>
      </c>
      <c r="CD72" s="205">
        <v>0</v>
      </c>
      <c r="CE72" s="205">
        <v>0</v>
      </c>
      <c r="CF72" s="205">
        <v>0</v>
      </c>
      <c r="CG72" s="205">
        <v>0</v>
      </c>
      <c r="CH72" s="205">
        <v>0</v>
      </c>
      <c r="CI72" s="205">
        <v>0</v>
      </c>
      <c r="CJ72" s="205">
        <v>0</v>
      </c>
      <c r="CK72" s="205">
        <v>0</v>
      </c>
      <c r="CL72" s="205">
        <v>0</v>
      </c>
      <c r="CM72" s="205">
        <v>0</v>
      </c>
      <c r="CN72" s="205">
        <v>0</v>
      </c>
      <c r="CO72" s="205">
        <v>0</v>
      </c>
      <c r="CP72" s="205">
        <v>0</v>
      </c>
      <c r="CQ72" s="205">
        <v>0</v>
      </c>
      <c r="CR72" s="205">
        <v>0</v>
      </c>
      <c r="CS72" s="205">
        <v>0</v>
      </c>
      <c r="CT72" s="205">
        <v>0</v>
      </c>
      <c r="CU72" s="205">
        <v>0</v>
      </c>
      <c r="CV72" s="205">
        <v>0</v>
      </c>
      <c r="CW72" s="205">
        <v>0</v>
      </c>
      <c r="CX72" s="205">
        <v>0</v>
      </c>
      <c r="CY72" s="205">
        <v>0</v>
      </c>
      <c r="CZ72" s="205">
        <v>0</v>
      </c>
      <c r="DA72" s="205">
        <v>0</v>
      </c>
      <c r="DB72" s="205">
        <v>0</v>
      </c>
      <c r="DC72" s="206">
        <v>283172.27</v>
      </c>
      <c r="DD72" s="162"/>
      <c r="DE72" s="214" t="s">
        <v>552</v>
      </c>
      <c r="DF72" s="213">
        <f>+DF66+DF68</f>
        <v>176597</v>
      </c>
      <c r="DG72" s="208"/>
      <c r="DH72" s="163"/>
      <c r="DI72" s="163" t="s">
        <v>553</v>
      </c>
      <c r="DJ72" s="163"/>
      <c r="DK72" s="163"/>
      <c r="DL72" s="163"/>
    </row>
    <row r="73" spans="1:116" ht="12.75">
      <c r="A73" s="158" t="s">
        <v>554</v>
      </c>
      <c r="B73" s="159" t="s">
        <v>555</v>
      </c>
      <c r="C73" s="160" t="s">
        <v>556</v>
      </c>
      <c r="D73" s="161"/>
      <c r="E73" s="158">
        <v>0</v>
      </c>
      <c r="F73" s="158">
        <v>0</v>
      </c>
      <c r="G73" s="205">
        <v>1504495.48</v>
      </c>
      <c r="H73" s="205">
        <v>84133.88</v>
      </c>
      <c r="I73" s="205">
        <v>0</v>
      </c>
      <c r="J73" s="205">
        <v>0</v>
      </c>
      <c r="K73" s="205">
        <v>0</v>
      </c>
      <c r="L73" s="205">
        <v>0</v>
      </c>
      <c r="M73" s="205">
        <v>0</v>
      </c>
      <c r="N73" s="205">
        <v>0</v>
      </c>
      <c r="O73" s="205">
        <v>0</v>
      </c>
      <c r="P73" s="205">
        <v>0</v>
      </c>
      <c r="Q73" s="205">
        <v>0</v>
      </c>
      <c r="R73" s="205">
        <v>0</v>
      </c>
      <c r="S73" s="205">
        <v>0</v>
      </c>
      <c r="T73" s="205">
        <v>0</v>
      </c>
      <c r="U73" s="205">
        <v>0</v>
      </c>
      <c r="V73" s="205">
        <v>0</v>
      </c>
      <c r="W73" s="205">
        <v>0</v>
      </c>
      <c r="X73" s="205">
        <v>0</v>
      </c>
      <c r="Y73" s="205">
        <v>0</v>
      </c>
      <c r="Z73" s="205">
        <v>0</v>
      </c>
      <c r="AA73" s="205">
        <v>0</v>
      </c>
      <c r="AB73" s="205">
        <v>0</v>
      </c>
      <c r="AC73" s="205">
        <v>0</v>
      </c>
      <c r="AD73" s="205">
        <v>0</v>
      </c>
      <c r="AE73" s="205">
        <v>0</v>
      </c>
      <c r="AF73" s="205">
        <v>0</v>
      </c>
      <c r="AG73" s="205">
        <v>0</v>
      </c>
      <c r="AH73" s="205">
        <v>0</v>
      </c>
      <c r="AI73" s="205">
        <v>0</v>
      </c>
      <c r="AJ73" s="205">
        <v>0</v>
      </c>
      <c r="AK73" s="205">
        <v>0</v>
      </c>
      <c r="AL73" s="205">
        <v>0</v>
      </c>
      <c r="AM73" s="205">
        <v>0</v>
      </c>
      <c r="AN73" s="205">
        <v>0</v>
      </c>
      <c r="AO73" s="205">
        <v>0</v>
      </c>
      <c r="AP73" s="205">
        <v>0</v>
      </c>
      <c r="AQ73" s="205">
        <v>0</v>
      </c>
      <c r="AR73" s="205">
        <v>0</v>
      </c>
      <c r="AS73" s="205">
        <v>0</v>
      </c>
      <c r="AT73" s="205">
        <v>0</v>
      </c>
      <c r="AU73" s="205">
        <v>0</v>
      </c>
      <c r="AV73" s="205">
        <v>0</v>
      </c>
      <c r="AW73" s="205">
        <v>0</v>
      </c>
      <c r="AX73" s="205">
        <v>0</v>
      </c>
      <c r="AY73" s="205">
        <v>0</v>
      </c>
      <c r="AZ73" s="205">
        <v>0</v>
      </c>
      <c r="BA73" s="205">
        <v>0</v>
      </c>
      <c r="BB73" s="205">
        <v>0</v>
      </c>
      <c r="BC73" s="205">
        <v>0</v>
      </c>
      <c r="BD73" s="205">
        <v>0</v>
      </c>
      <c r="BE73" s="205">
        <v>0</v>
      </c>
      <c r="BF73" s="205">
        <v>0</v>
      </c>
      <c r="BG73" s="205">
        <v>0</v>
      </c>
      <c r="BH73" s="205">
        <v>0</v>
      </c>
      <c r="BI73" s="205">
        <v>0</v>
      </c>
      <c r="BJ73" s="205">
        <v>0</v>
      </c>
      <c r="BK73" s="205">
        <v>0</v>
      </c>
      <c r="BL73" s="205">
        <v>0</v>
      </c>
      <c r="BM73" s="205">
        <v>0</v>
      </c>
      <c r="BN73" s="205">
        <v>0</v>
      </c>
      <c r="BO73" s="205">
        <v>0</v>
      </c>
      <c r="BP73" s="205">
        <v>0</v>
      </c>
      <c r="BQ73" s="205">
        <v>0</v>
      </c>
      <c r="BR73" s="205">
        <v>0</v>
      </c>
      <c r="BS73" s="205">
        <v>0</v>
      </c>
      <c r="BT73" s="205">
        <v>0</v>
      </c>
      <c r="BU73" s="205">
        <v>0</v>
      </c>
      <c r="BV73" s="205">
        <v>0</v>
      </c>
      <c r="BW73" s="205">
        <v>0</v>
      </c>
      <c r="BX73" s="205">
        <v>0</v>
      </c>
      <c r="BY73" s="205">
        <v>0</v>
      </c>
      <c r="BZ73" s="205">
        <v>0</v>
      </c>
      <c r="CA73" s="205">
        <v>0</v>
      </c>
      <c r="CB73" s="205">
        <v>0</v>
      </c>
      <c r="CC73" s="205">
        <v>0</v>
      </c>
      <c r="CD73" s="205">
        <v>0</v>
      </c>
      <c r="CE73" s="205">
        <v>0</v>
      </c>
      <c r="CF73" s="205">
        <v>0</v>
      </c>
      <c r="CG73" s="205">
        <v>0</v>
      </c>
      <c r="CH73" s="205">
        <v>0</v>
      </c>
      <c r="CI73" s="205">
        <v>0</v>
      </c>
      <c r="CJ73" s="205">
        <v>0</v>
      </c>
      <c r="CK73" s="205">
        <v>0</v>
      </c>
      <c r="CL73" s="205">
        <v>0</v>
      </c>
      <c r="CM73" s="205">
        <v>0</v>
      </c>
      <c r="CN73" s="205">
        <v>0</v>
      </c>
      <c r="CO73" s="205">
        <v>0</v>
      </c>
      <c r="CP73" s="205">
        <v>0</v>
      </c>
      <c r="CQ73" s="205">
        <v>0</v>
      </c>
      <c r="CR73" s="205">
        <v>0</v>
      </c>
      <c r="CS73" s="205">
        <v>0</v>
      </c>
      <c r="CT73" s="205">
        <v>0</v>
      </c>
      <c r="CU73" s="205">
        <v>0</v>
      </c>
      <c r="CV73" s="205">
        <v>0</v>
      </c>
      <c r="CW73" s="205">
        <v>0</v>
      </c>
      <c r="CX73" s="205">
        <v>0</v>
      </c>
      <c r="CY73" s="205">
        <v>0</v>
      </c>
      <c r="CZ73" s="205">
        <v>0</v>
      </c>
      <c r="DA73" s="205">
        <v>0</v>
      </c>
      <c r="DB73" s="205">
        <v>0</v>
      </c>
      <c r="DC73" s="206">
        <v>1588629.36</v>
      </c>
      <c r="DD73" s="162"/>
      <c r="DE73" s="208"/>
      <c r="DF73" s="208"/>
      <c r="DG73" s="208"/>
      <c r="DH73" s="163"/>
      <c r="DI73" s="163"/>
      <c r="DJ73" s="163"/>
      <c r="DK73" s="163"/>
      <c r="DL73" s="16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Pogatckj</dc:creator>
  <cp:keywords/>
  <dc:description/>
  <cp:lastModifiedBy> </cp:lastModifiedBy>
  <cp:lastPrinted>2008-08-22T13:15:50Z</cp:lastPrinted>
  <dcterms:created xsi:type="dcterms:W3CDTF">2001-03-13T19:10:30Z</dcterms:created>
  <dcterms:modified xsi:type="dcterms:W3CDTF">2008-08-22T16:10:10Z</dcterms:modified>
  <cp:category/>
  <cp:version/>
  <cp:contentType/>
  <cp:contentStatus/>
</cp:coreProperties>
</file>